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RIMERGY\archivio comunale\Per_Ale\AMM.TRASPARENTE 2024\"/>
    </mc:Choice>
  </mc:AlternateContent>
  <bookViews>
    <workbookView xWindow="1260" yWindow="0" windowWidth="26655" windowHeight="15480" tabRatio="779" activeTab="1"/>
  </bookViews>
  <sheets>
    <sheet name="Performance 2023" sheetId="130" r:id="rId1"/>
    <sheet name="Caratteristiche" sheetId="29" r:id="rId2"/>
    <sheet name="Economico Patrimoniale" sheetId="97" r:id="rId3"/>
    <sheet name="Organizzazione" sheetId="98" r:id="rId4"/>
    <sheet name="1_Demografici" sheetId="81" r:id="rId5"/>
    <sheet name="2_Servizi cimiteriali" sheetId="106" r:id="rId6"/>
    <sheet name="3_Vigilanza_Commercio_Manifest." sheetId="99" r:id="rId7"/>
    <sheet name="4_Finanz_Patrim_Entrate" sheetId="86" r:id="rId8"/>
    <sheet name="5_S Personale" sheetId="129" r:id="rId9"/>
    <sheet name="6_Ecologia" sheetId="100" r:id="rId10"/>
    <sheet name="7_Edilizia e territorio" sheetId="104" r:id="rId11"/>
    <sheet name="8_Lavori Pubblici" sheetId="105" r:id="rId12"/>
    <sheet name="9_S Segr_Prc_Inform." sheetId="93" r:id="rId13"/>
    <sheet name="10_Ass.Scolastica" sheetId="101" r:id="rId14"/>
    <sheet name="11_Sociale" sheetId="92" r:id="rId15"/>
  </sheets>
  <definedNames>
    <definedName name="_xlnm.Print_Area" localSheetId="4">'1_Demografici'!$A$1:$Q$71</definedName>
    <definedName name="_xlnm.Print_Area" localSheetId="13">'10_Ass.Scolastica'!$A$1:$Q$71</definedName>
    <definedName name="_xlnm.Print_Area" localSheetId="14">'11_Sociale'!$A$1:$Q$75</definedName>
    <definedName name="_xlnm.Print_Area" localSheetId="5">'2_Servizi cimiteriali'!$A$1:$Q$91</definedName>
    <definedName name="_xlnm.Print_Area" localSheetId="6">'3_Vigilanza_Commercio_Manifest.'!$A$1:$Q$76</definedName>
    <definedName name="_xlnm.Print_Area" localSheetId="7">'4_Finanz_Patrim_Entrate'!$A$1:$P$79</definedName>
    <definedName name="_xlnm.Print_Area" localSheetId="8">'5_S Personale'!$A$1:$P$83</definedName>
    <definedName name="_xlnm.Print_Area" localSheetId="9">'6_Ecologia'!$A$1:$Q$80</definedName>
    <definedName name="_xlnm.Print_Area" localSheetId="10">'7_Edilizia e territorio'!$A$1:$P$85</definedName>
    <definedName name="_xlnm.Print_Area" localSheetId="11">'8_Lavori Pubblici'!$A$1:$P$88</definedName>
    <definedName name="_xlnm.Print_Area" localSheetId="12">'9_S Segr_Prc_Inform.'!$A$1:$P$67</definedName>
    <definedName name="_xlnm.Print_Area" localSheetId="1">Caratteristiche!$A$2:$N$44</definedName>
    <definedName name="_xlnm.Print_Area" localSheetId="2">'Economico Patrimoniale'!$A$1:$L$109</definedName>
    <definedName name="_xlnm.Print_Area" localSheetId="3">Organizzazione!$A$1:$L$90</definedName>
    <definedName name="Payment_Needed">"Pagamento richiesto"</definedName>
    <definedName name="Reimbursement">"Rimborso"</definedName>
  </definedNames>
  <calcPr calcId="191029" concurrentCalc="0"/>
</workbook>
</file>

<file path=xl/calcChain.xml><?xml version="1.0" encoding="utf-8"?>
<calcChain xmlns="http://schemas.openxmlformats.org/spreadsheetml/2006/main">
  <c r="N34" i="101" l="1"/>
  <c r="M35" i="93"/>
  <c r="M40" i="105"/>
  <c r="N41" i="100"/>
  <c r="N40" i="92"/>
  <c r="N45" i="106"/>
  <c r="M46" i="104"/>
  <c r="M48" i="104"/>
  <c r="M44" i="104"/>
  <c r="N32" i="92"/>
  <c r="M46" i="105"/>
  <c r="M39" i="93"/>
  <c r="M45" i="105"/>
  <c r="M39" i="129"/>
  <c r="M37" i="129"/>
  <c r="M42" i="86"/>
  <c r="M41" i="86"/>
  <c r="N48" i="106"/>
  <c r="N39" i="81"/>
  <c r="N38" i="81"/>
  <c r="L20" i="97"/>
  <c r="K20" i="97"/>
  <c r="K6" i="97"/>
  <c r="I40" i="92"/>
  <c r="I32" i="92"/>
  <c r="I30" i="92"/>
  <c r="I34" i="101"/>
  <c r="I39" i="93"/>
  <c r="I35" i="93"/>
  <c r="H35" i="93"/>
  <c r="I46" i="105"/>
  <c r="I45" i="105"/>
  <c r="I40" i="105"/>
  <c r="I48" i="104"/>
  <c r="I46" i="104"/>
  <c r="I44" i="104"/>
  <c r="J43" i="104"/>
  <c r="J44" i="104"/>
  <c r="J45" i="104"/>
  <c r="J46" i="104"/>
  <c r="J47" i="104"/>
  <c r="J48" i="104"/>
  <c r="J49" i="104"/>
  <c r="I44" i="100"/>
  <c r="I41" i="100"/>
  <c r="I42" i="86"/>
  <c r="I39" i="129"/>
  <c r="I37" i="129"/>
  <c r="I41" i="86"/>
  <c r="I39" i="81"/>
  <c r="I48" i="106"/>
  <c r="I46" i="106"/>
  <c r="I45" i="106"/>
  <c r="Q1" i="81"/>
  <c r="L25" i="81"/>
  <c r="L57" i="81"/>
  <c r="I38" i="81"/>
  <c r="L24" i="81"/>
  <c r="G22" i="81"/>
  <c r="K53" i="97"/>
  <c r="I53" i="97"/>
  <c r="J21" i="97"/>
  <c r="I21" i="97"/>
  <c r="H21" i="97"/>
  <c r="G21" i="97"/>
  <c r="I6" i="97"/>
  <c r="G6" i="97"/>
  <c r="L39" i="93"/>
  <c r="L38" i="93"/>
  <c r="J24" i="99"/>
  <c r="L24" i="99"/>
  <c r="M4" i="29"/>
  <c r="M8" i="29"/>
  <c r="E53" i="97"/>
  <c r="K4" i="29"/>
  <c r="G4" i="29"/>
  <c r="I4" i="29"/>
  <c r="N63" i="101"/>
  <c r="N69" i="104"/>
  <c r="O63" i="100"/>
  <c r="N63" i="100"/>
  <c r="L25" i="100"/>
  <c r="L26" i="100"/>
  <c r="L63" i="100"/>
  <c r="N69" i="105"/>
  <c r="M69" i="105"/>
  <c r="P69" i="105"/>
  <c r="M70" i="105"/>
  <c r="N70" i="104"/>
  <c r="L45" i="106"/>
  <c r="Q40" i="92"/>
  <c r="L32" i="92"/>
  <c r="P32" i="92"/>
  <c r="O64" i="101"/>
  <c r="L44" i="104"/>
  <c r="O44" i="104"/>
  <c r="O71" i="100"/>
  <c r="N71" i="100"/>
  <c r="Q71" i="100"/>
  <c r="L42" i="86"/>
  <c r="O42" i="86"/>
  <c r="L32" i="86"/>
  <c r="O32" i="86"/>
  <c r="O82" i="106"/>
  <c r="N82" i="106"/>
  <c r="Q82" i="106"/>
  <c r="M60" i="93"/>
  <c r="P46" i="105"/>
  <c r="P48" i="104"/>
  <c r="M70" i="86"/>
  <c r="N65" i="81"/>
  <c r="G35" i="98"/>
  <c r="K35" i="98"/>
  <c r="I35" i="98"/>
  <c r="M81" i="105"/>
  <c r="N78" i="105"/>
  <c r="M78" i="105"/>
  <c r="P78" i="105"/>
  <c r="N69" i="99"/>
  <c r="L46" i="106"/>
  <c r="L47" i="106"/>
  <c r="L82" i="106"/>
  <c r="L24" i="106"/>
  <c r="L81" i="106"/>
  <c r="N64" i="101"/>
  <c r="Q64" i="101"/>
  <c r="M39" i="81"/>
  <c r="M38" i="81"/>
  <c r="L40" i="99"/>
  <c r="K16" i="98"/>
  <c r="I16" i="98"/>
  <c r="M64" i="86"/>
  <c r="N60" i="99"/>
  <c r="O71" i="106"/>
  <c r="N71" i="106"/>
  <c r="Q40" i="81"/>
  <c r="L1" i="97"/>
  <c r="G4" i="97"/>
  <c r="P45" i="129"/>
  <c r="Q30" i="92"/>
  <c r="L42" i="100"/>
  <c r="Q42" i="92"/>
  <c r="L30" i="92"/>
  <c r="L24" i="101"/>
  <c r="L34" i="101"/>
  <c r="L64" i="101"/>
  <c r="L45" i="129"/>
  <c r="L39" i="129"/>
  <c r="N62" i="129"/>
  <c r="M62" i="129"/>
  <c r="P62" i="129"/>
  <c r="Q63" i="100"/>
  <c r="M78" i="129"/>
  <c r="M61" i="86"/>
  <c r="N58" i="81"/>
  <c r="P44" i="86"/>
  <c r="L41" i="100"/>
  <c r="L27" i="100"/>
  <c r="L70" i="100"/>
  <c r="L43" i="86"/>
  <c r="O43" i="86"/>
  <c r="L44" i="86"/>
  <c r="O44" i="86"/>
  <c r="L25" i="86"/>
  <c r="L26" i="86"/>
  <c r="L27" i="86"/>
  <c r="O27" i="86"/>
  <c r="L28" i="86"/>
  <c r="O28" i="86"/>
  <c r="L29" i="86"/>
  <c r="O29" i="86"/>
  <c r="L30" i="86"/>
  <c r="O30" i="86"/>
  <c r="L31" i="86"/>
  <c r="L25" i="99"/>
  <c r="P25" i="99"/>
  <c r="L26" i="99"/>
  <c r="L27" i="99"/>
  <c r="P27" i="99"/>
  <c r="L28" i="99"/>
  <c r="P28" i="99"/>
  <c r="L29" i="99"/>
  <c r="P29" i="99"/>
  <c r="L30" i="99"/>
  <c r="L69" i="99"/>
  <c r="L31" i="99"/>
  <c r="L32" i="99"/>
  <c r="P32" i="99"/>
  <c r="L33" i="99"/>
  <c r="P33" i="99"/>
  <c r="L25" i="106"/>
  <c r="L26" i="106"/>
  <c r="L27" i="106"/>
  <c r="L28" i="106"/>
  <c r="P28" i="106"/>
  <c r="L29" i="106"/>
  <c r="P29" i="106"/>
  <c r="L30" i="106"/>
  <c r="P30" i="106"/>
  <c r="L31" i="106"/>
  <c r="P31" i="106"/>
  <c r="L32" i="106"/>
  <c r="P32" i="106"/>
  <c r="L33" i="106"/>
  <c r="P33" i="106"/>
  <c r="L34" i="106"/>
  <c r="P34" i="106"/>
  <c r="L35" i="106"/>
  <c r="P35" i="106"/>
  <c r="L36" i="106"/>
  <c r="P36" i="106"/>
  <c r="L41" i="81"/>
  <c r="P41" i="81"/>
  <c r="M71" i="105"/>
  <c r="M63" i="86"/>
  <c r="K56" i="98"/>
  <c r="K67" i="97"/>
  <c r="K56" i="97"/>
  <c r="P42" i="105"/>
  <c r="P38" i="129"/>
  <c r="K75" i="97"/>
  <c r="O62" i="99"/>
  <c r="O70" i="99"/>
  <c r="N70" i="99"/>
  <c r="P70" i="99"/>
  <c r="L47" i="105"/>
  <c r="L46" i="105"/>
  <c r="O46" i="105"/>
  <c r="J43" i="100"/>
  <c r="L43" i="129"/>
  <c r="O43" i="129"/>
  <c r="Q1" i="92"/>
  <c r="G22" i="92"/>
  <c r="Q1" i="101"/>
  <c r="P1" i="93"/>
  <c r="H22" i="93"/>
  <c r="P1" i="105"/>
  <c r="H22" i="105"/>
  <c r="P1" i="104"/>
  <c r="I22" i="104"/>
  <c r="Q1" i="100"/>
  <c r="I22" i="100"/>
  <c r="P1" i="129"/>
  <c r="G22" i="129"/>
  <c r="P1" i="86"/>
  <c r="Q1" i="99"/>
  <c r="I22" i="99"/>
  <c r="Q1" i="106"/>
  <c r="N77" i="104"/>
  <c r="M77" i="104"/>
  <c r="M70" i="104"/>
  <c r="M69" i="104"/>
  <c r="O70" i="106"/>
  <c r="N70" i="106"/>
  <c r="O69" i="106"/>
  <c r="N69" i="106"/>
  <c r="P69" i="106"/>
  <c r="E35" i="98"/>
  <c r="Q44" i="100"/>
  <c r="J36" i="106"/>
  <c r="K59" i="97"/>
  <c r="P43" i="129"/>
  <c r="M61" i="93"/>
  <c r="L50" i="106"/>
  <c r="P50" i="106"/>
  <c r="L38" i="129"/>
  <c r="O38" i="129"/>
  <c r="E13" i="97"/>
  <c r="P27" i="93"/>
  <c r="P26" i="93"/>
  <c r="P26" i="100"/>
  <c r="L40" i="92"/>
  <c r="P40" i="92"/>
  <c r="L28" i="93"/>
  <c r="O28" i="93"/>
  <c r="L29" i="93"/>
  <c r="O29" i="93"/>
  <c r="P43" i="86"/>
  <c r="P26" i="86"/>
  <c r="P27" i="86"/>
  <c r="P28" i="86"/>
  <c r="P29" i="86"/>
  <c r="P30" i="86"/>
  <c r="P31" i="86"/>
  <c r="P33" i="86"/>
  <c r="P34" i="86"/>
  <c r="O25" i="86"/>
  <c r="L33" i="86"/>
  <c r="L34" i="86"/>
  <c r="O34" i="86"/>
  <c r="P31" i="99"/>
  <c r="O85" i="106"/>
  <c r="N85" i="106"/>
  <c r="O61" i="81"/>
  <c r="N61" i="81"/>
  <c r="Q61" i="81"/>
  <c r="P61" i="81"/>
  <c r="P25" i="81"/>
  <c r="L26" i="81"/>
  <c r="P26" i="81"/>
  <c r="L27" i="81"/>
  <c r="P27" i="81"/>
  <c r="L28" i="81"/>
  <c r="P28" i="81"/>
  <c r="L29" i="81"/>
  <c r="P29" i="81"/>
  <c r="P30" i="81"/>
  <c r="G43" i="29"/>
  <c r="I43" i="29"/>
  <c r="K43" i="29"/>
  <c r="N71" i="105"/>
  <c r="J24" i="106"/>
  <c r="J24" i="81"/>
  <c r="N80" i="105"/>
  <c r="N62" i="86"/>
  <c r="M62" i="86"/>
  <c r="J25" i="81"/>
  <c r="Q25" i="81"/>
  <c r="J26" i="81"/>
  <c r="Q26" i="81"/>
  <c r="J27" i="81"/>
  <c r="Q27" i="81"/>
  <c r="J28" i="81"/>
  <c r="Q28" i="81"/>
  <c r="J29" i="81"/>
  <c r="Q29" i="81"/>
  <c r="Q30" i="81"/>
  <c r="J33" i="81"/>
  <c r="L33" i="81"/>
  <c r="Q33" i="81"/>
  <c r="J34" i="81"/>
  <c r="P34" i="81"/>
  <c r="Q34" i="81"/>
  <c r="J35" i="81"/>
  <c r="P35" i="81"/>
  <c r="Q35" i="81"/>
  <c r="J36" i="81"/>
  <c r="P36" i="81"/>
  <c r="Q36" i="81"/>
  <c r="J40" i="81"/>
  <c r="L40" i="81"/>
  <c r="J41" i="81"/>
  <c r="Q41" i="81"/>
  <c r="J43" i="81"/>
  <c r="P43" i="81"/>
  <c r="Q43" i="81"/>
  <c r="J44" i="81"/>
  <c r="P44" i="81"/>
  <c r="Q44" i="81"/>
  <c r="J45" i="81"/>
  <c r="P45" i="81"/>
  <c r="Q45" i="81"/>
  <c r="N57" i="81"/>
  <c r="O57" i="81"/>
  <c r="P57" i="81"/>
  <c r="J24" i="101"/>
  <c r="J25" i="101"/>
  <c r="L25" i="101"/>
  <c r="P25" i="101"/>
  <c r="Q25" i="101"/>
  <c r="J26" i="101"/>
  <c r="L26" i="101"/>
  <c r="Q26" i="101"/>
  <c r="J27" i="101"/>
  <c r="L27" i="101"/>
  <c r="P27" i="101"/>
  <c r="Q27" i="101"/>
  <c r="J28" i="101"/>
  <c r="L28" i="101"/>
  <c r="L57" i="101"/>
  <c r="Q28" i="101"/>
  <c r="J30" i="101"/>
  <c r="L30" i="101"/>
  <c r="L60" i="101"/>
  <c r="Q30" i="101"/>
  <c r="J31" i="101"/>
  <c r="P31" i="101"/>
  <c r="Q31" i="101"/>
  <c r="J32" i="101"/>
  <c r="P32" i="101"/>
  <c r="Q32" i="101"/>
  <c r="J34" i="101"/>
  <c r="M34" i="101"/>
  <c r="J35" i="101"/>
  <c r="L35" i="101"/>
  <c r="P35" i="101"/>
  <c r="Q35" i="101"/>
  <c r="L36" i="101"/>
  <c r="P36" i="101"/>
  <c r="Q36" i="101"/>
  <c r="L37" i="101"/>
  <c r="L38" i="101"/>
  <c r="P38" i="101"/>
  <c r="Q38" i="101"/>
  <c r="L39" i="101"/>
  <c r="P39" i="101"/>
  <c r="Q39" i="101"/>
  <c r="L40" i="101"/>
  <c r="P40" i="101"/>
  <c r="Q40" i="101"/>
  <c r="L41" i="101"/>
  <c r="P41" i="101"/>
  <c r="Q41" i="101"/>
  <c r="J43" i="101"/>
  <c r="L43" i="101"/>
  <c r="L66" i="101"/>
  <c r="Q43" i="101"/>
  <c r="J44" i="101"/>
  <c r="P44" i="101"/>
  <c r="Q44" i="101"/>
  <c r="N56" i="101"/>
  <c r="O56" i="101"/>
  <c r="P56" i="101"/>
  <c r="N57" i="101"/>
  <c r="O57" i="101"/>
  <c r="Q57" i="101"/>
  <c r="N60" i="101"/>
  <c r="O60" i="101"/>
  <c r="P60" i="101"/>
  <c r="N66" i="101"/>
  <c r="O66" i="101"/>
  <c r="Q66" i="101"/>
  <c r="J25" i="92"/>
  <c r="L25" i="92"/>
  <c r="P25" i="92"/>
  <c r="Q25" i="92"/>
  <c r="L26" i="92"/>
  <c r="P26" i="92"/>
  <c r="Q26" i="92"/>
  <c r="L27" i="92"/>
  <c r="P27" i="92"/>
  <c r="Q27" i="92"/>
  <c r="L28" i="92"/>
  <c r="P28" i="92"/>
  <c r="Q28" i="92"/>
  <c r="L29" i="92"/>
  <c r="P29" i="92"/>
  <c r="Q29" i="92"/>
  <c r="M30" i="92"/>
  <c r="J31" i="92"/>
  <c r="L31" i="92"/>
  <c r="P31" i="92"/>
  <c r="J33" i="92"/>
  <c r="P33" i="92"/>
  <c r="Q33" i="92"/>
  <c r="J35" i="92"/>
  <c r="L35" i="92"/>
  <c r="P35" i="92"/>
  <c r="Q35" i="92"/>
  <c r="J36" i="92"/>
  <c r="P36" i="92"/>
  <c r="Q36" i="92"/>
  <c r="J37" i="92"/>
  <c r="P37" i="92"/>
  <c r="Q37" i="92"/>
  <c r="J39" i="92"/>
  <c r="P39" i="92"/>
  <c r="Q39" i="92"/>
  <c r="K40" i="92"/>
  <c r="J41" i="92"/>
  <c r="J40" i="92"/>
  <c r="M40" i="92"/>
  <c r="P41" i="92"/>
  <c r="Q41" i="92"/>
  <c r="J42" i="92"/>
  <c r="L42" i="92"/>
  <c r="P42" i="92"/>
  <c r="Q43" i="92"/>
  <c r="J44" i="92"/>
  <c r="P44" i="92"/>
  <c r="Q44" i="92"/>
  <c r="J45" i="92"/>
  <c r="P45" i="92"/>
  <c r="Q45" i="92"/>
  <c r="J47" i="92"/>
  <c r="P47" i="92"/>
  <c r="Q47" i="92"/>
  <c r="J48" i="92"/>
  <c r="P48" i="92"/>
  <c r="Q48" i="92"/>
  <c r="J49" i="92"/>
  <c r="P49" i="92"/>
  <c r="Q49" i="92"/>
  <c r="N61" i="92"/>
  <c r="O61" i="92"/>
  <c r="P61" i="92"/>
  <c r="N64" i="92"/>
  <c r="O64" i="92"/>
  <c r="Q64" i="92"/>
  <c r="J25" i="106"/>
  <c r="Q25" i="106"/>
  <c r="J26" i="106"/>
  <c r="Q26" i="106"/>
  <c r="Q27" i="106"/>
  <c r="Q28" i="106"/>
  <c r="Q29" i="106"/>
  <c r="Q30" i="106"/>
  <c r="J31" i="106"/>
  <c r="Q31" i="106"/>
  <c r="J32" i="106"/>
  <c r="Q32" i="106"/>
  <c r="J33" i="106"/>
  <c r="Q33" i="106"/>
  <c r="J34" i="106"/>
  <c r="Q34" i="106"/>
  <c r="J35" i="106"/>
  <c r="Q35" i="106"/>
  <c r="Q36" i="106"/>
  <c r="J37" i="106"/>
  <c r="P37" i="106"/>
  <c r="Q37" i="106"/>
  <c r="J40" i="106"/>
  <c r="L40" i="106"/>
  <c r="L76" i="106"/>
  <c r="P40" i="106"/>
  <c r="Q40" i="106"/>
  <c r="J41" i="106"/>
  <c r="P41" i="106"/>
  <c r="Q41" i="106"/>
  <c r="J42" i="106"/>
  <c r="P42" i="106"/>
  <c r="Q42" i="106"/>
  <c r="J43" i="106"/>
  <c r="P43" i="106"/>
  <c r="Q43" i="106"/>
  <c r="M45" i="106"/>
  <c r="J46" i="106"/>
  <c r="P46" i="106"/>
  <c r="Q46" i="106"/>
  <c r="J47" i="106"/>
  <c r="P47" i="106"/>
  <c r="Q47" i="106"/>
  <c r="J49" i="106"/>
  <c r="P49" i="106"/>
  <c r="Q49" i="106"/>
  <c r="J50" i="106"/>
  <c r="J51" i="106"/>
  <c r="P51" i="106"/>
  <c r="Q51" i="106"/>
  <c r="J52" i="106"/>
  <c r="P52" i="106"/>
  <c r="Q52" i="106"/>
  <c r="J53" i="106"/>
  <c r="P53" i="106"/>
  <c r="Q53" i="106"/>
  <c r="J55" i="106"/>
  <c r="L55" i="106"/>
  <c r="P55" i="106"/>
  <c r="Q55" i="106"/>
  <c r="J56" i="106"/>
  <c r="L56" i="106"/>
  <c r="P56" i="106"/>
  <c r="Q56" i="106"/>
  <c r="J57" i="106"/>
  <c r="P57" i="106"/>
  <c r="Q57" i="106"/>
  <c r="N76" i="106"/>
  <c r="O76" i="106"/>
  <c r="P76" i="106"/>
  <c r="L62" i="99"/>
  <c r="Q26" i="99"/>
  <c r="Q27" i="99"/>
  <c r="Q28" i="99"/>
  <c r="Q29" i="99"/>
  <c r="Q30" i="99"/>
  <c r="Q31" i="99"/>
  <c r="Q32" i="99"/>
  <c r="Q33" i="99"/>
  <c r="J35" i="99"/>
  <c r="L35" i="99"/>
  <c r="Q35" i="99"/>
  <c r="J36" i="99"/>
  <c r="L36" i="99"/>
  <c r="L66" i="99"/>
  <c r="Q36" i="99"/>
  <c r="Q40" i="99"/>
  <c r="J41" i="99"/>
  <c r="L41" i="99"/>
  <c r="P41" i="99"/>
  <c r="Q41" i="99"/>
  <c r="J45" i="99"/>
  <c r="P45" i="99"/>
  <c r="Q45" i="99"/>
  <c r="P46" i="99"/>
  <c r="Q46" i="99"/>
  <c r="P47" i="99"/>
  <c r="Q47" i="99"/>
  <c r="J48" i="99"/>
  <c r="P48" i="99"/>
  <c r="Q48" i="99"/>
  <c r="O60" i="99"/>
  <c r="P60" i="99"/>
  <c r="O61" i="99"/>
  <c r="N61" i="99"/>
  <c r="Q61" i="99"/>
  <c r="N62" i="99"/>
  <c r="N63" i="99"/>
  <c r="O63" i="99"/>
  <c r="P63" i="99"/>
  <c r="N65" i="99"/>
  <c r="O65" i="99"/>
  <c r="Q65" i="99"/>
  <c r="N66" i="99"/>
  <c r="O66" i="99"/>
  <c r="Q66" i="99"/>
  <c r="P66" i="99"/>
  <c r="O69" i="99"/>
  <c r="Q69" i="99"/>
  <c r="J24" i="86"/>
  <c r="J25" i="86"/>
  <c r="P25" i="86"/>
  <c r="J27" i="86"/>
  <c r="J28" i="86"/>
  <c r="J37" i="86"/>
  <c r="L37" i="86"/>
  <c r="O37" i="86"/>
  <c r="P37" i="86"/>
  <c r="J38" i="86"/>
  <c r="L38" i="86"/>
  <c r="O38" i="86"/>
  <c r="P38" i="86"/>
  <c r="J39" i="86"/>
  <c r="L39" i="86"/>
  <c r="O39" i="86"/>
  <c r="P39" i="86"/>
  <c r="J48" i="86"/>
  <c r="O48" i="86"/>
  <c r="P48" i="86"/>
  <c r="J49" i="86"/>
  <c r="O49" i="86"/>
  <c r="P49" i="86"/>
  <c r="N61" i="86"/>
  <c r="N64" i="86"/>
  <c r="P64" i="86"/>
  <c r="M66" i="86"/>
  <c r="N66" i="86"/>
  <c r="M67" i="86"/>
  <c r="N67" i="86"/>
  <c r="O67" i="86"/>
  <c r="M68" i="86"/>
  <c r="N68" i="86"/>
  <c r="N71" i="86"/>
  <c r="J25" i="129"/>
  <c r="L25" i="129"/>
  <c r="O25" i="129"/>
  <c r="P25" i="129"/>
  <c r="J27" i="129"/>
  <c r="L27" i="129"/>
  <c r="P27" i="129"/>
  <c r="J28" i="129"/>
  <c r="L28" i="129"/>
  <c r="O28" i="129"/>
  <c r="P28" i="129"/>
  <c r="J29" i="129"/>
  <c r="L29" i="129"/>
  <c r="O29" i="129"/>
  <c r="P29" i="129"/>
  <c r="J30" i="129"/>
  <c r="L30" i="129"/>
  <c r="O30" i="129"/>
  <c r="P30" i="129"/>
  <c r="J33" i="129"/>
  <c r="L33" i="129"/>
  <c r="O33" i="129"/>
  <c r="P33" i="129"/>
  <c r="J34" i="129"/>
  <c r="J35" i="129"/>
  <c r="J40" i="129"/>
  <c r="O40" i="129"/>
  <c r="P40" i="129"/>
  <c r="P42" i="129"/>
  <c r="L44" i="129"/>
  <c r="L78" i="129"/>
  <c r="P44" i="129"/>
  <c r="O46" i="129"/>
  <c r="P46" i="129"/>
  <c r="O47" i="129"/>
  <c r="P47" i="129"/>
  <c r="O48" i="129"/>
  <c r="P48" i="129"/>
  <c r="O49" i="129"/>
  <c r="P49" i="129"/>
  <c r="M61" i="129"/>
  <c r="N61" i="129"/>
  <c r="P61" i="129"/>
  <c r="M63" i="129"/>
  <c r="N63" i="129"/>
  <c r="P63" i="129"/>
  <c r="L67" i="129"/>
  <c r="M67" i="129"/>
  <c r="N67" i="129"/>
  <c r="O67" i="129"/>
  <c r="M76" i="129"/>
  <c r="M77" i="129"/>
  <c r="L79" i="129"/>
  <c r="M79" i="129"/>
  <c r="N79" i="129"/>
  <c r="L80" i="129"/>
  <c r="M80" i="129"/>
  <c r="N80" i="129"/>
  <c r="P80" i="129"/>
  <c r="J25" i="100"/>
  <c r="Q25" i="100"/>
  <c r="J26" i="100"/>
  <c r="Q26" i="100"/>
  <c r="J27" i="100"/>
  <c r="J28" i="100"/>
  <c r="L28" i="100"/>
  <c r="P28" i="100"/>
  <c r="Q28" i="100"/>
  <c r="L30" i="100"/>
  <c r="L31" i="100"/>
  <c r="L65" i="100"/>
  <c r="Q30" i="100"/>
  <c r="Q31" i="100"/>
  <c r="L32" i="100"/>
  <c r="P32" i="100"/>
  <c r="Q32" i="100"/>
  <c r="J33" i="100"/>
  <c r="P33" i="100"/>
  <c r="Q33" i="100"/>
  <c r="J36" i="100"/>
  <c r="P36" i="100"/>
  <c r="Q36" i="100"/>
  <c r="J37" i="100"/>
  <c r="L37" i="100"/>
  <c r="Q37" i="100"/>
  <c r="P38" i="100"/>
  <c r="Q38" i="100"/>
  <c r="J39" i="100"/>
  <c r="P39" i="100"/>
  <c r="Q39" i="100"/>
  <c r="M41" i="100"/>
  <c r="J42" i="100"/>
  <c r="Q42" i="100"/>
  <c r="Q43" i="100"/>
  <c r="L44" i="100"/>
  <c r="P44" i="100"/>
  <c r="P45" i="100"/>
  <c r="Q45" i="100"/>
  <c r="P46" i="100"/>
  <c r="Q46" i="100"/>
  <c r="P47" i="100"/>
  <c r="Q47" i="100"/>
  <c r="J48" i="100"/>
  <c r="P48" i="100"/>
  <c r="Q48" i="100"/>
  <c r="J50" i="100"/>
  <c r="L50" i="100"/>
  <c r="L77" i="100"/>
  <c r="Q50" i="100"/>
  <c r="J51" i="100"/>
  <c r="L76" i="100"/>
  <c r="Q51" i="100"/>
  <c r="N65" i="100"/>
  <c r="O65" i="100"/>
  <c r="Q65" i="100"/>
  <c r="N67" i="100"/>
  <c r="O67" i="100"/>
  <c r="N68" i="100"/>
  <c r="O68" i="100"/>
  <c r="P68" i="100"/>
  <c r="N73" i="100"/>
  <c r="N76" i="100"/>
  <c r="O76" i="100"/>
  <c r="Q76" i="100"/>
  <c r="N77" i="100"/>
  <c r="O77" i="100"/>
  <c r="P77" i="100"/>
  <c r="H22" i="104"/>
  <c r="J25" i="104"/>
  <c r="L25" i="104"/>
  <c r="P25" i="104"/>
  <c r="J26" i="104"/>
  <c r="L26" i="104"/>
  <c r="O26" i="104"/>
  <c r="P26" i="104"/>
  <c r="J27" i="104"/>
  <c r="L27" i="104"/>
  <c r="O27" i="104"/>
  <c r="P27" i="104"/>
  <c r="J28" i="104"/>
  <c r="L28" i="104"/>
  <c r="P28" i="104"/>
  <c r="J29" i="104"/>
  <c r="L29" i="104"/>
  <c r="P29" i="104"/>
  <c r="J30" i="104"/>
  <c r="L30" i="104"/>
  <c r="O30" i="104"/>
  <c r="P30" i="104"/>
  <c r="J31" i="104"/>
  <c r="L31" i="104"/>
  <c r="O31" i="104"/>
  <c r="P31" i="104"/>
  <c r="L32" i="104"/>
  <c r="O32" i="104"/>
  <c r="P32" i="104"/>
  <c r="J33" i="104"/>
  <c r="L33" i="104"/>
  <c r="O33" i="104"/>
  <c r="P33" i="104"/>
  <c r="L34" i="104"/>
  <c r="P34" i="104"/>
  <c r="L35" i="104"/>
  <c r="P35" i="104"/>
  <c r="L36" i="104"/>
  <c r="O36" i="104"/>
  <c r="P36" i="104"/>
  <c r="L37" i="104"/>
  <c r="P37" i="104"/>
  <c r="J39" i="104"/>
  <c r="L39" i="104"/>
  <c r="P39" i="104"/>
  <c r="J40" i="104"/>
  <c r="L40" i="104"/>
  <c r="P40" i="104"/>
  <c r="L45" i="104"/>
  <c r="P45" i="104"/>
  <c r="O47" i="104"/>
  <c r="P47" i="104"/>
  <c r="L49" i="104"/>
  <c r="O49" i="104"/>
  <c r="P49" i="104"/>
  <c r="J50" i="104"/>
  <c r="O50" i="104"/>
  <c r="P50" i="104"/>
  <c r="J52" i="104"/>
  <c r="O52" i="104"/>
  <c r="P52" i="104"/>
  <c r="J53" i="104"/>
  <c r="O53" i="104"/>
  <c r="P53" i="104"/>
  <c r="M65" i="104"/>
  <c r="N65" i="104"/>
  <c r="O65" i="104"/>
  <c r="M66" i="104"/>
  <c r="N66" i="104"/>
  <c r="M67" i="104"/>
  <c r="N67" i="104"/>
  <c r="O67" i="104"/>
  <c r="M68" i="104"/>
  <c r="N68" i="104"/>
  <c r="O69" i="104"/>
  <c r="M72" i="104"/>
  <c r="N72" i="104"/>
  <c r="P72" i="104"/>
  <c r="M73" i="104"/>
  <c r="N73" i="104"/>
  <c r="O73" i="104"/>
  <c r="M81" i="104"/>
  <c r="N81" i="104"/>
  <c r="O81" i="104"/>
  <c r="L25" i="105"/>
  <c r="O25" i="105"/>
  <c r="P25" i="105"/>
  <c r="L26" i="105"/>
  <c r="P26" i="105"/>
  <c r="J28" i="105"/>
  <c r="L28" i="105"/>
  <c r="O28" i="105"/>
  <c r="P28" i="105"/>
  <c r="L29" i="105"/>
  <c r="O29" i="105"/>
  <c r="P29" i="105"/>
  <c r="L30" i="105"/>
  <c r="P30" i="105"/>
  <c r="L31" i="105"/>
  <c r="P31" i="105"/>
  <c r="L32" i="105"/>
  <c r="P32" i="105"/>
  <c r="L33" i="105"/>
  <c r="P33" i="105"/>
  <c r="L34" i="105"/>
  <c r="O34" i="105"/>
  <c r="P34" i="105"/>
  <c r="J36" i="105"/>
  <c r="L36" i="105"/>
  <c r="P36" i="105"/>
  <c r="J37" i="105"/>
  <c r="O37" i="105"/>
  <c r="P37" i="105"/>
  <c r="O38" i="105"/>
  <c r="P38" i="105"/>
  <c r="J41" i="105"/>
  <c r="L41" i="105"/>
  <c r="O41" i="105"/>
  <c r="J42" i="105"/>
  <c r="L42" i="105"/>
  <c r="L43" i="105"/>
  <c r="O43" i="105"/>
  <c r="L44" i="105"/>
  <c r="O44" i="105"/>
  <c r="P44" i="105"/>
  <c r="J47" i="105"/>
  <c r="J49" i="105"/>
  <c r="O49" i="105"/>
  <c r="P49" i="105"/>
  <c r="J50" i="105"/>
  <c r="L50" i="105"/>
  <c r="L84" i="105"/>
  <c r="P50" i="105"/>
  <c r="O51" i="105"/>
  <c r="P51" i="105"/>
  <c r="M67" i="105"/>
  <c r="N67" i="105"/>
  <c r="M68" i="105"/>
  <c r="N70" i="105"/>
  <c r="O70" i="105"/>
  <c r="P70" i="105"/>
  <c r="M72" i="105"/>
  <c r="N72" i="105"/>
  <c r="M75" i="105"/>
  <c r="N75" i="105"/>
  <c r="P75" i="105"/>
  <c r="M80" i="105"/>
  <c r="P80" i="105"/>
  <c r="N81" i="105"/>
  <c r="M84" i="105"/>
  <c r="N84" i="105"/>
  <c r="O84" i="105"/>
  <c r="I22" i="93"/>
  <c r="L24" i="93"/>
  <c r="L25" i="93"/>
  <c r="L54" i="93"/>
  <c r="P25" i="93"/>
  <c r="L26" i="93"/>
  <c r="O26" i="93"/>
  <c r="L27" i="93"/>
  <c r="O27" i="93"/>
  <c r="J28" i="93"/>
  <c r="P28" i="93"/>
  <c r="J29" i="93"/>
  <c r="P29" i="93"/>
  <c r="L30" i="93"/>
  <c r="O30" i="93"/>
  <c r="P30" i="93"/>
  <c r="J32" i="93"/>
  <c r="L32" i="93"/>
  <c r="L57" i="93"/>
  <c r="P32" i="93"/>
  <c r="J33" i="93"/>
  <c r="L58" i="93"/>
  <c r="P33" i="93"/>
  <c r="J36" i="93"/>
  <c r="L36" i="93"/>
  <c r="O36" i="93"/>
  <c r="J37" i="93"/>
  <c r="L37" i="93"/>
  <c r="O37" i="93"/>
  <c r="P37" i="93"/>
  <c r="J38" i="93"/>
  <c r="O38" i="93"/>
  <c r="P38" i="93"/>
  <c r="J41" i="93"/>
  <c r="O41" i="93"/>
  <c r="P41" i="93"/>
  <c r="J42" i="93"/>
  <c r="O42" i="93"/>
  <c r="P42" i="93"/>
  <c r="M54" i="93"/>
  <c r="N54" i="93"/>
  <c r="O54" i="93"/>
  <c r="M55" i="93"/>
  <c r="N55" i="93"/>
  <c r="P55" i="93"/>
  <c r="M57" i="93"/>
  <c r="N57" i="93"/>
  <c r="M58" i="93"/>
  <c r="N58" i="93"/>
  <c r="N61" i="93"/>
  <c r="M64" i="93"/>
  <c r="N64" i="93"/>
  <c r="O64" i="93"/>
  <c r="G8" i="29"/>
  <c r="I8" i="29"/>
  <c r="K8" i="29"/>
  <c r="G13" i="29"/>
  <c r="I13" i="29"/>
  <c r="K13" i="29"/>
  <c r="M13" i="29"/>
  <c r="G19" i="29"/>
  <c r="I19" i="29"/>
  <c r="K19" i="29"/>
  <c r="M19" i="29"/>
  <c r="G37" i="29"/>
  <c r="I37" i="29"/>
  <c r="K37" i="29"/>
  <c r="M37" i="29"/>
  <c r="M43" i="29"/>
  <c r="Q25" i="99"/>
  <c r="I4" i="97"/>
  <c r="F13" i="97"/>
  <c r="G13" i="97"/>
  <c r="H13" i="97"/>
  <c r="I13" i="97"/>
  <c r="J13" i="97"/>
  <c r="K13" i="97"/>
  <c r="K33" i="97"/>
  <c r="K89" i="97"/>
  <c r="L13" i="97"/>
  <c r="K16" i="97"/>
  <c r="E22" i="97"/>
  <c r="F22" i="97"/>
  <c r="G22" i="97"/>
  <c r="G40" i="97"/>
  <c r="G92" i="97"/>
  <c r="H22" i="97"/>
  <c r="I22" i="97"/>
  <c r="J22" i="97"/>
  <c r="K22" i="97"/>
  <c r="K40" i="97"/>
  <c r="K92" i="97"/>
  <c r="L22" i="97"/>
  <c r="I25" i="97"/>
  <c r="E33" i="97"/>
  <c r="E89" i="97"/>
  <c r="F33" i="97"/>
  <c r="G33" i="97"/>
  <c r="G89" i="97"/>
  <c r="H33" i="97"/>
  <c r="I33" i="97"/>
  <c r="J33" i="97"/>
  <c r="L33" i="97"/>
  <c r="G34" i="97"/>
  <c r="E40" i="97"/>
  <c r="F40" i="97"/>
  <c r="H40" i="97"/>
  <c r="I40" i="97"/>
  <c r="I92" i="97"/>
  <c r="J40" i="97"/>
  <c r="L40" i="97"/>
  <c r="E43" i="97"/>
  <c r="E52" i="97"/>
  <c r="G53" i="97"/>
  <c r="E56" i="97"/>
  <c r="G56" i="97"/>
  <c r="I56" i="97"/>
  <c r="E59" i="97"/>
  <c r="G59" i="97"/>
  <c r="I59" i="97"/>
  <c r="E63" i="97"/>
  <c r="E64" i="97"/>
  <c r="G64" i="97"/>
  <c r="I64" i="97"/>
  <c r="K64" i="97"/>
  <c r="E67" i="97"/>
  <c r="G67" i="97"/>
  <c r="I67" i="97"/>
  <c r="E70" i="97"/>
  <c r="G70" i="97"/>
  <c r="I70" i="97"/>
  <c r="K70" i="97"/>
  <c r="G74" i="97"/>
  <c r="E75" i="97"/>
  <c r="G75" i="97"/>
  <c r="I75" i="97"/>
  <c r="E78" i="97"/>
  <c r="G78" i="97"/>
  <c r="I78" i="97"/>
  <c r="K78" i="97"/>
  <c r="E81" i="97"/>
  <c r="G81" i="97"/>
  <c r="I81" i="97"/>
  <c r="K81" i="97"/>
  <c r="E84" i="97"/>
  <c r="G84" i="97"/>
  <c r="I84" i="97"/>
  <c r="K84" i="97"/>
  <c r="I88" i="97"/>
  <c r="E95" i="97"/>
  <c r="G95" i="97"/>
  <c r="I95" i="97"/>
  <c r="K95" i="97"/>
  <c r="E98" i="97"/>
  <c r="G98" i="97"/>
  <c r="I98" i="97"/>
  <c r="K98" i="97"/>
  <c r="E38" i="98"/>
  <c r="E56" i="98"/>
  <c r="I56" i="98"/>
  <c r="I38" i="98"/>
  <c r="K12" i="98"/>
  <c r="G19" i="98"/>
  <c r="G34" i="98"/>
  <c r="E41" i="98"/>
  <c r="G41" i="98"/>
  <c r="I41" i="98"/>
  <c r="E47" i="98"/>
  <c r="G47" i="98"/>
  <c r="I47" i="98"/>
  <c r="K47" i="98"/>
  <c r="E50" i="98"/>
  <c r="G50" i="98"/>
  <c r="I50" i="98"/>
  <c r="K50" i="98"/>
  <c r="E53" i="98"/>
  <c r="G53" i="98"/>
  <c r="I53" i="98"/>
  <c r="K53" i="98"/>
  <c r="E59" i="98"/>
  <c r="G59" i="98"/>
  <c r="I59" i="98"/>
  <c r="L24" i="92"/>
  <c r="L67" i="92"/>
  <c r="J24" i="105"/>
  <c r="K44" i="98"/>
  <c r="L24" i="100"/>
  <c r="J43" i="92"/>
  <c r="L43" i="92"/>
  <c r="P43" i="92"/>
  <c r="J24" i="92"/>
  <c r="L24" i="86"/>
  <c r="J24" i="129"/>
  <c r="L24" i="129"/>
  <c r="L24" i="105"/>
  <c r="J24" i="104"/>
  <c r="L24" i="104"/>
  <c r="L78" i="104"/>
  <c r="J24" i="100"/>
  <c r="O33" i="93"/>
  <c r="J26" i="129"/>
  <c r="L26" i="129"/>
  <c r="O26" i="129"/>
  <c r="J24" i="93"/>
  <c r="L29" i="100"/>
  <c r="P29" i="100"/>
  <c r="J27" i="105"/>
  <c r="L81" i="104"/>
  <c r="L68" i="100"/>
  <c r="L27" i="105"/>
  <c r="O27" i="105"/>
  <c r="L68" i="86"/>
  <c r="J32" i="92"/>
  <c r="E44" i="98"/>
  <c r="Q29" i="100"/>
  <c r="P27" i="105"/>
  <c r="N68" i="105"/>
  <c r="O68" i="105"/>
  <c r="P36" i="93"/>
  <c r="K59" i="98"/>
  <c r="L67" i="86"/>
  <c r="N76" i="129"/>
  <c r="L42" i="129"/>
  <c r="L64" i="93"/>
  <c r="J46" i="105"/>
  <c r="L46" i="104"/>
  <c r="O46" i="104"/>
  <c r="L43" i="100"/>
  <c r="P43" i="100"/>
  <c r="N77" i="129"/>
  <c r="O77" i="129"/>
  <c r="P26" i="129"/>
  <c r="O61" i="129"/>
  <c r="J41" i="100"/>
  <c r="O58" i="81"/>
  <c r="P58" i="81"/>
  <c r="P41" i="105"/>
  <c r="O78" i="105"/>
  <c r="N67" i="92"/>
  <c r="O67" i="92"/>
  <c r="Q67" i="92"/>
  <c r="I34" i="98"/>
  <c r="I19" i="98"/>
  <c r="I12" i="98"/>
  <c r="G22" i="104"/>
  <c r="E27" i="98"/>
  <c r="E19" i="98"/>
  <c r="J39" i="93"/>
  <c r="Q50" i="106"/>
  <c r="Q48" i="106"/>
  <c r="G38" i="98"/>
  <c r="H22" i="101"/>
  <c r="Q31" i="92"/>
  <c r="L48" i="104"/>
  <c r="O48" i="104"/>
  <c r="M71" i="86"/>
  <c r="O71" i="86"/>
  <c r="O31" i="86"/>
  <c r="L62" i="86"/>
  <c r="I44" i="98"/>
  <c r="G22" i="93"/>
  <c r="N72" i="100"/>
  <c r="N64" i="100"/>
  <c r="N70" i="100"/>
  <c r="O32" i="105"/>
  <c r="P81" i="104"/>
  <c r="P67" i="92"/>
  <c r="I22" i="105"/>
  <c r="J35" i="93"/>
  <c r="L35" i="93"/>
  <c r="P31" i="100"/>
  <c r="J38" i="81"/>
  <c r="J39" i="81"/>
  <c r="L40" i="105"/>
  <c r="L79" i="105"/>
  <c r="J45" i="105"/>
  <c r="L45" i="105"/>
  <c r="L39" i="81"/>
  <c r="O50" i="105"/>
  <c r="P43" i="105"/>
  <c r="J42" i="86"/>
  <c r="L85" i="106"/>
  <c r="G56" i="98"/>
  <c r="G44" i="98"/>
  <c r="G22" i="105"/>
  <c r="O33" i="86"/>
  <c r="J37" i="129"/>
  <c r="L37" i="129"/>
  <c r="L73" i="129"/>
  <c r="J48" i="106"/>
  <c r="L48" i="106"/>
  <c r="P48" i="106"/>
  <c r="M62" i="93"/>
  <c r="N62" i="93"/>
  <c r="P62" i="93"/>
  <c r="I4" i="98"/>
  <c r="G27" i="98"/>
  <c r="E12" i="98"/>
  <c r="N68" i="92"/>
  <c r="J41" i="86"/>
  <c r="L41" i="86"/>
  <c r="J45" i="106"/>
  <c r="O65" i="81"/>
  <c r="N63" i="86"/>
  <c r="P32" i="86"/>
  <c r="O68" i="92"/>
  <c r="P68" i="92"/>
  <c r="Q41" i="100"/>
  <c r="O72" i="100"/>
  <c r="P72" i="100"/>
  <c r="O70" i="100"/>
  <c r="Q70" i="100"/>
  <c r="O73" i="100"/>
  <c r="P73" i="100"/>
  <c r="Q73" i="100"/>
  <c r="N78" i="129"/>
  <c r="P78" i="129"/>
  <c r="O64" i="81"/>
  <c r="N64" i="81"/>
  <c r="O45" i="129"/>
  <c r="O25" i="93"/>
  <c r="J40" i="105"/>
  <c r="P43" i="104"/>
  <c r="L43" i="104"/>
  <c r="P51" i="100"/>
  <c r="P50" i="100"/>
  <c r="P25" i="100"/>
  <c r="L66" i="86"/>
  <c r="L63" i="99"/>
  <c r="P25" i="106"/>
  <c r="E92" i="97"/>
  <c r="I89" i="97"/>
  <c r="O28" i="104"/>
  <c r="P26" i="106"/>
  <c r="H22" i="81"/>
  <c r="G22" i="106"/>
  <c r="P64" i="93"/>
  <c r="P66" i="101"/>
  <c r="O55" i="93"/>
  <c r="L62" i="129"/>
  <c r="K4" i="98"/>
  <c r="E4" i="98"/>
  <c r="K27" i="98"/>
  <c r="G4" i="98"/>
  <c r="G12" i="98"/>
  <c r="K19" i="98"/>
  <c r="I27" i="98"/>
  <c r="E34" i="98"/>
  <c r="K34" i="98"/>
  <c r="O64" i="86"/>
  <c r="L64" i="100"/>
  <c r="Q60" i="99"/>
  <c r="P30" i="101"/>
  <c r="P28" i="101"/>
  <c r="L62" i="93"/>
  <c r="O43" i="104"/>
  <c r="L69" i="104"/>
  <c r="O44" i="129"/>
  <c r="L61" i="129"/>
  <c r="L77" i="129"/>
  <c r="L71" i="86"/>
  <c r="L63" i="86"/>
  <c r="P69" i="99"/>
  <c r="Q70" i="99"/>
  <c r="P40" i="99"/>
  <c r="P65" i="99"/>
  <c r="L69" i="106"/>
  <c r="P40" i="81"/>
  <c r="Q57" i="81"/>
  <c r="L58" i="81"/>
  <c r="L70" i="86"/>
  <c r="O31" i="105"/>
  <c r="P66" i="104"/>
  <c r="O66" i="104"/>
  <c r="P76" i="100"/>
  <c r="P68" i="86"/>
  <c r="O68" i="86"/>
  <c r="P33" i="81"/>
  <c r="L61" i="81"/>
  <c r="I22" i="81"/>
  <c r="I22" i="92"/>
  <c r="P76" i="129"/>
  <c r="O76" i="129"/>
  <c r="P54" i="93"/>
  <c r="L68" i="105"/>
  <c r="O34" i="104"/>
  <c r="O66" i="86"/>
  <c r="P66" i="86"/>
  <c r="I22" i="129"/>
  <c r="P27" i="106"/>
  <c r="L76" i="104"/>
  <c r="P61" i="93"/>
  <c r="O61" i="93"/>
  <c r="O32" i="93"/>
  <c r="P67" i="104"/>
  <c r="L65" i="104"/>
  <c r="O25" i="104"/>
  <c r="O27" i="129"/>
  <c r="P35" i="99"/>
  <c r="L65" i="99"/>
  <c r="P43" i="101"/>
  <c r="H22" i="99"/>
  <c r="G22" i="99"/>
  <c r="Q62" i="99"/>
  <c r="Q69" i="106"/>
  <c r="Q39" i="81"/>
  <c r="Q58" i="81"/>
  <c r="K41" i="98"/>
  <c r="K38" i="98"/>
  <c r="O63" i="129"/>
  <c r="P71" i="86"/>
  <c r="Q38" i="81"/>
  <c r="P64" i="92"/>
  <c r="Q61" i="92"/>
  <c r="Q56" i="101"/>
  <c r="O80" i="105"/>
  <c r="P69" i="104"/>
  <c r="P63" i="100"/>
  <c r="Q85" i="106"/>
  <c r="L73" i="100"/>
  <c r="M79" i="105"/>
  <c r="P39" i="81"/>
  <c r="L38" i="81"/>
  <c r="P38" i="81"/>
  <c r="P67" i="105"/>
  <c r="O67" i="105"/>
  <c r="O29" i="104"/>
  <c r="L67" i="104"/>
  <c r="L64" i="86"/>
  <c r="P77" i="104"/>
  <c r="O77" i="104"/>
  <c r="H22" i="106"/>
  <c r="I22" i="106"/>
  <c r="P70" i="104"/>
  <c r="O70" i="104"/>
  <c r="O35" i="104"/>
  <c r="L71" i="100"/>
  <c r="Q77" i="100"/>
  <c r="L61" i="99"/>
  <c r="L61" i="92"/>
  <c r="L60" i="93"/>
  <c r="O36" i="105"/>
  <c r="L75" i="105"/>
  <c r="L61" i="86"/>
  <c r="O26" i="86"/>
  <c r="H22" i="129"/>
  <c r="O79" i="129"/>
  <c r="P79" i="129"/>
  <c r="E88" i="97"/>
  <c r="K74" i="97"/>
  <c r="I63" i="97"/>
  <c r="I52" i="97"/>
  <c r="I43" i="97"/>
  <c r="K34" i="97"/>
  <c r="E25" i="97"/>
  <c r="G16" i="97"/>
  <c r="E4" i="97"/>
  <c r="P65" i="100"/>
  <c r="K88" i="97"/>
  <c r="I74" i="97"/>
  <c r="G63" i="97"/>
  <c r="G52" i="97"/>
  <c r="G43" i="97"/>
  <c r="I34" i="97"/>
  <c r="K25" i="97"/>
  <c r="E16" i="97"/>
  <c r="K4" i="97"/>
  <c r="G88" i="97"/>
  <c r="E74" i="97"/>
  <c r="K63" i="97"/>
  <c r="K52" i="97"/>
  <c r="K43" i="97"/>
  <c r="E34" i="97"/>
  <c r="G25" i="97"/>
  <c r="I16" i="97"/>
  <c r="L64" i="81"/>
  <c r="L65" i="81"/>
  <c r="Q70" i="106"/>
  <c r="P84" i="105"/>
  <c r="P81" i="105"/>
  <c r="O75" i="105"/>
  <c r="P73" i="104"/>
  <c r="O72" i="104"/>
  <c r="Q72" i="100"/>
  <c r="O78" i="129"/>
  <c r="P77" i="129"/>
  <c r="O62" i="129"/>
  <c r="Q63" i="99"/>
  <c r="P34" i="101"/>
  <c r="Q34" i="101"/>
  <c r="O63" i="101"/>
  <c r="Q63" i="101"/>
  <c r="P63" i="101"/>
  <c r="P37" i="101"/>
  <c r="Q37" i="101"/>
  <c r="P57" i="101"/>
  <c r="O69" i="105"/>
  <c r="P30" i="92"/>
  <c r="L68" i="92"/>
  <c r="N78" i="104"/>
  <c r="M78" i="104"/>
  <c r="O78" i="104"/>
  <c r="P37" i="100"/>
  <c r="L67" i="100"/>
  <c r="O71" i="105"/>
  <c r="P71" i="105"/>
  <c r="M72" i="129"/>
  <c r="M74" i="129"/>
  <c r="P45" i="106"/>
  <c r="P71" i="100"/>
  <c r="L71" i="106"/>
  <c r="L68" i="104"/>
  <c r="L72" i="100"/>
  <c r="P65" i="104"/>
  <c r="L55" i="93"/>
  <c r="L81" i="105"/>
  <c r="O81" i="105"/>
  <c r="O33" i="105"/>
  <c r="L72" i="105"/>
  <c r="O61" i="86"/>
  <c r="P61" i="86"/>
  <c r="Q76" i="106"/>
  <c r="G22" i="101"/>
  <c r="I22" i="101"/>
  <c r="P71" i="106"/>
  <c r="Q71" i="106"/>
  <c r="P46" i="104"/>
  <c r="Q27" i="100"/>
  <c r="O64" i="100"/>
  <c r="Q64" i="100"/>
  <c r="P27" i="100"/>
  <c r="P26" i="99"/>
  <c r="L60" i="99"/>
  <c r="N79" i="105"/>
  <c r="O79" i="105"/>
  <c r="P45" i="105"/>
  <c r="O45" i="105"/>
  <c r="P30" i="99"/>
  <c r="P62" i="99"/>
  <c r="O39" i="93"/>
  <c r="P42" i="86"/>
  <c r="P39" i="129"/>
  <c r="L63" i="129"/>
  <c r="P41" i="100"/>
  <c r="L70" i="106"/>
  <c r="L66" i="104"/>
  <c r="M73" i="129"/>
  <c r="O42" i="129"/>
  <c r="L76" i="129"/>
  <c r="O42" i="105"/>
  <c r="O26" i="105"/>
  <c r="L67" i="105"/>
  <c r="Q67" i="100"/>
  <c r="P67" i="100"/>
  <c r="L64" i="92"/>
  <c r="P85" i="106"/>
  <c r="P70" i="106"/>
  <c r="M76" i="104"/>
  <c r="P78" i="104"/>
  <c r="P64" i="100"/>
  <c r="P41" i="86"/>
  <c r="O41" i="86"/>
  <c r="N70" i="86"/>
  <c r="O70" i="86"/>
  <c r="N60" i="93"/>
  <c r="P60" i="93"/>
  <c r="P39" i="93"/>
  <c r="O35" i="93"/>
  <c r="P79" i="105"/>
  <c r="O60" i="93"/>
  <c r="N81" i="106"/>
  <c r="P64" i="101"/>
  <c r="O58" i="93"/>
  <c r="P58" i="93"/>
  <c r="L70" i="105"/>
  <c r="L71" i="105"/>
  <c r="L72" i="104"/>
  <c r="O39" i="104"/>
  <c r="P35" i="93"/>
  <c r="P67" i="86"/>
  <c r="Q60" i="101"/>
  <c r="P70" i="100"/>
  <c r="O30" i="105"/>
  <c r="O72" i="105"/>
  <c r="P72" i="105"/>
  <c r="P62" i="86"/>
  <c r="O62" i="86"/>
  <c r="P67" i="129"/>
  <c r="P36" i="99"/>
  <c r="H22" i="100"/>
  <c r="Q64" i="81"/>
  <c r="P63" i="86"/>
  <c r="O63" i="86"/>
  <c r="L77" i="104"/>
  <c r="O45" i="104"/>
  <c r="H22" i="86"/>
  <c r="G22" i="86"/>
  <c r="I22" i="86"/>
  <c r="L69" i="105"/>
  <c r="L80" i="105"/>
  <c r="O68" i="104"/>
  <c r="P68" i="104"/>
  <c r="P26" i="101"/>
  <c r="L56" i="101"/>
  <c r="N76" i="104"/>
  <c r="P44" i="104"/>
  <c r="O39" i="129"/>
  <c r="Q68" i="92"/>
  <c r="L73" i="104"/>
  <c r="O40" i="104"/>
  <c r="Q45" i="106"/>
  <c r="P70" i="86"/>
  <c r="P40" i="105"/>
  <c r="L70" i="99"/>
  <c r="O62" i="93"/>
  <c r="O40" i="105"/>
  <c r="L78" i="105"/>
  <c r="L74" i="129"/>
  <c r="P30" i="100"/>
  <c r="O81" i="106"/>
  <c r="P64" i="81"/>
  <c r="G22" i="100"/>
  <c r="L72" i="129"/>
  <c r="Q68" i="100"/>
  <c r="L63" i="101"/>
  <c r="P65" i="81"/>
  <c r="Q65" i="81"/>
  <c r="P61" i="99"/>
  <c r="P57" i="93"/>
  <c r="O57" i="93"/>
  <c r="L70" i="104"/>
  <c r="O37" i="104"/>
  <c r="O80" i="129"/>
  <c r="Q32" i="92"/>
  <c r="P42" i="100"/>
  <c r="H22" i="92"/>
  <c r="L61" i="93"/>
  <c r="P68" i="105"/>
  <c r="N74" i="129"/>
  <c r="N72" i="129"/>
  <c r="N73" i="129"/>
  <c r="P37" i="129"/>
  <c r="O37" i="129"/>
  <c r="Q81" i="106"/>
  <c r="P81" i="106"/>
  <c r="O76" i="104"/>
  <c r="P76" i="104"/>
  <c r="P73" i="129"/>
  <c r="O73" i="129"/>
  <c r="O72" i="129"/>
  <c r="P72" i="129"/>
  <c r="P74" i="129"/>
  <c r="O74" i="129"/>
</calcChain>
</file>

<file path=xl/sharedStrings.xml><?xml version="1.0" encoding="utf-8"?>
<sst xmlns="http://schemas.openxmlformats.org/spreadsheetml/2006/main" count="1060" uniqueCount="530">
  <si>
    <t>Gestire le  risorse umane e l'organizzazione</t>
  </si>
  <si>
    <t>Garantire una gestione efficace ed efficiente e costantemente aggiornata degli aspetti giuridici, economici e contrattuali del personale.</t>
  </si>
  <si>
    <t>N. ore straordinario remunerate</t>
  </si>
  <si>
    <t>Monte ore dovuto</t>
  </si>
  <si>
    <t xml:space="preserve">N. certificazioni rilasciate (certificati di servizio, autorizzazioni a incarichi esterni, autorizzazioni alla partecipazione a corsi di formazione esterni) </t>
  </si>
  <si>
    <t>Tempo medio rilascio certificazioni</t>
  </si>
  <si>
    <t>N. dirigenti</t>
  </si>
  <si>
    <t>N. posizioni organizzative</t>
  </si>
  <si>
    <t>% gradimento (da indagine interna)</t>
  </si>
  <si>
    <t>N. variazioni-anomalie</t>
  </si>
  <si>
    <t>Processo 8</t>
  </si>
  <si>
    <t>Processo 9</t>
  </si>
  <si>
    <t>Processo 10</t>
  </si>
  <si>
    <t xml:space="preserve">N. richieste contributi presentate </t>
  </si>
  <si>
    <t>Performance attesa</t>
  </si>
  <si>
    <t>Media trienno precedente</t>
  </si>
  <si>
    <t>Raggiunto nell'anno /Triennio  prec</t>
  </si>
  <si>
    <t>Cittadini</t>
  </si>
  <si>
    <t>Costo del Processo</t>
  </si>
  <si>
    <r>
      <t xml:space="preserve">Costo delle raccolta differenziata                                                                                               </t>
    </r>
    <r>
      <rPr>
        <sz val="9"/>
        <rFont val="Tahoma"/>
        <family val="2"/>
      </rPr>
      <t>(costi differenziata / ql. smaltiti da differenziata)</t>
    </r>
  </si>
  <si>
    <r>
      <t xml:space="preserve">Tasso di integrazione degli atti                                                                                                                </t>
    </r>
    <r>
      <rPr>
        <sz val="9"/>
        <rFont val="Tahoma"/>
        <family val="2"/>
      </rPr>
      <t>(N. richieste integrazioni/N. domande presentate)</t>
    </r>
  </si>
  <si>
    <t>Superficie in Kmq</t>
  </si>
  <si>
    <t>4 - Alienazioni, trasf., ecc.</t>
  </si>
  <si>
    <t>6 - Servizi conto terzi</t>
  </si>
  <si>
    <t>Totale  entrate</t>
  </si>
  <si>
    <t>Gestione delle Spese</t>
  </si>
  <si>
    <t>Impegnato</t>
  </si>
  <si>
    <t>Pagato</t>
  </si>
  <si>
    <t>1 - Spesa corrente</t>
  </si>
  <si>
    <t>2 - Spese c/capitale</t>
  </si>
  <si>
    <t>4 - Servizi conto terzi</t>
  </si>
  <si>
    <t>Processo 1</t>
  </si>
  <si>
    <t>Garantire  la  gestione (o il monitoraggio) dei servizi cimiteriali e controllare il rispetto delle convenzioni con i gestori nell’applicazione delle nuove disposizioni normative in tema di servizi cimiteriali.</t>
  </si>
  <si>
    <t>Ore/giorni  apertura settimanale</t>
  </si>
  <si>
    <t>N. loculi concessi</t>
  </si>
  <si>
    <t>N. cellette concesse</t>
  </si>
  <si>
    <t>N. tombe concesse</t>
  </si>
  <si>
    <t>N. loculi richiesti</t>
  </si>
  <si>
    <t>N. cellette richieste</t>
  </si>
  <si>
    <t>N. tombe richieste</t>
  </si>
  <si>
    <t>N. esumazioni effettuate a scadenza concessione</t>
  </si>
  <si>
    <t>N. esumazioni da effettuare</t>
  </si>
  <si>
    <t>N. nuove concessioni-rinnovi rilasciati</t>
  </si>
  <si>
    <t>N. aree occupate</t>
  </si>
  <si>
    <t>Ore/giorni di confronto apertura</t>
  </si>
  <si>
    <t>N° ore totali apertura</t>
  </si>
  <si>
    <t>Proventi cimiteriali di competenza</t>
  </si>
  <si>
    <t>importo entrate per rinnovo concessioni</t>
  </si>
  <si>
    <t>N. Reclami e/o segnalazioni</t>
  </si>
  <si>
    <r>
      <t xml:space="preserve">% di utilizzo 
</t>
    </r>
    <r>
      <rPr>
        <sz val="9"/>
        <rFont val="Tahoma"/>
        <family val="2"/>
      </rPr>
      <t>(n. loculi, cellette e tombe concesse/ n. loculi, cellette e tombe richieste)</t>
    </r>
  </si>
  <si>
    <r>
      <t xml:space="preserve">% rispetto esumazioni                                                                                                                      
</t>
    </r>
    <r>
      <rPr>
        <sz val="9"/>
        <rFont val="Tahoma"/>
        <family val="2"/>
      </rPr>
      <t>(n. esumazioni effettuate a scadenza concessione/ n. esumazioni da effettuare)</t>
    </r>
  </si>
  <si>
    <r>
      <t>Tempo medio predisposizione contratti</t>
    </r>
    <r>
      <rPr>
        <sz val="9"/>
        <rFont val="Tahoma"/>
        <family val="2"/>
      </rPr>
      <t xml:space="preserve"> (da richiesta a chiusura della pratica)</t>
    </r>
  </si>
  <si>
    <r>
      <t xml:space="preserve">% Copertura 
</t>
    </r>
    <r>
      <rPr>
        <sz val="9"/>
        <rFont val="Tahoma"/>
        <family val="2"/>
      </rPr>
      <t>(proventi cimiteriali di competenza/costo del processo)</t>
    </r>
  </si>
  <si>
    <t>Processo 2</t>
  </si>
  <si>
    <t>Processo 3</t>
  </si>
  <si>
    <r>
      <t xml:space="preserve">% raccolta differenziata
</t>
    </r>
    <r>
      <rPr>
        <sz val="9"/>
        <rFont val="Tahoma"/>
        <family val="2"/>
      </rPr>
      <t>(ql. raccolta differenziata /ql. totale RSU raccolti )</t>
    </r>
  </si>
  <si>
    <t>Ql. raccolta differenziata</t>
  </si>
  <si>
    <r>
      <t xml:space="preserve">Costo medio Ql                                                                                                                          </t>
    </r>
    <r>
      <rPr>
        <sz val="9"/>
        <rFont val="Tahoma"/>
        <family val="2"/>
      </rPr>
      <t>(costo del processo/ ql. totali raccolti)</t>
    </r>
  </si>
  <si>
    <r>
      <t xml:space="preserve">% di copertura economica del servizio raccolta rifiuti                                                                              </t>
    </r>
    <r>
      <rPr>
        <sz val="9"/>
        <rFont val="Tahoma"/>
        <family val="2"/>
      </rPr>
      <t>(provento/ costo del processo)</t>
    </r>
  </si>
  <si>
    <t>N. progettazioni totali</t>
  </si>
  <si>
    <r>
      <t xml:space="preserve">Sanzioni a ruolo 
</t>
    </r>
    <r>
      <rPr>
        <sz val="9"/>
        <rFont val="Tahoma"/>
        <family val="2"/>
      </rPr>
      <t>(n. sanzioni a ruolo/ n. sanzioni emesse)</t>
    </r>
  </si>
  <si>
    <r>
      <t xml:space="preserve">Tasso di accessibilità agli atti                                                                                                                  </t>
    </r>
    <r>
      <rPr>
        <sz val="9"/>
        <rFont val="Tahoma"/>
        <family val="2"/>
      </rPr>
      <t>(N° richieste accesso atti evase/ricevute)</t>
    </r>
  </si>
  <si>
    <t>N° richieste accesso atti evase</t>
  </si>
  <si>
    <t>N° richieste accesso atti ricevute</t>
  </si>
  <si>
    <t>Grado di rigidità del Bilancio</t>
  </si>
  <si>
    <t>Indicatori</t>
  </si>
  <si>
    <t>1. Rigidità strutturale</t>
  </si>
  <si>
    <t>Spesa personale+rimborso mutui(cap+int)</t>
  </si>
  <si>
    <t>2. Rigidità per costo personale</t>
  </si>
  <si>
    <t>Spesa complessiva personale</t>
  </si>
  <si>
    <t>3. Rigidità per indebitamento</t>
  </si>
  <si>
    <t>Rimborso mutui (cap+int)</t>
  </si>
  <si>
    <t>Pressione fiscale ed erariale pro-capite</t>
  </si>
  <si>
    <t>1. Pressione entrate proprie pro-capite</t>
  </si>
  <si>
    <t>Numero abitanti</t>
  </si>
  <si>
    <t>2. Pressione tributaria pro-capite</t>
  </si>
  <si>
    <t>3. Indebitamento locale pro-capite</t>
  </si>
  <si>
    <t>Rimborso mutui(cap+int)</t>
  </si>
  <si>
    <t>Tempo medio di rilascio del titolo abilitativo                                                                                          (in funzione della tipologia di autorizzazione)</t>
  </si>
  <si>
    <t>n. ricorsi di edilizia</t>
  </si>
  <si>
    <t>n. pratiche di diniego</t>
  </si>
  <si>
    <r>
      <t xml:space="preserve">Provento medio urbanizzazione                                                                                                                          </t>
    </r>
    <r>
      <rPr>
        <sz val="9"/>
        <rFont val="Tahoma"/>
        <family val="2"/>
      </rPr>
      <t>(Oneri urbanizzazioni/N. titoli abilitativi rilasciati)</t>
    </r>
  </si>
  <si>
    <r>
      <t xml:space="preserve">Costo pro capite del processo
</t>
    </r>
    <r>
      <rPr>
        <sz val="9"/>
        <rFont val="Tahoma"/>
        <family val="2"/>
      </rPr>
      <t>(costo processo/popolazione)</t>
    </r>
  </si>
  <si>
    <t>INDICATORI DI PERFORMANCE</t>
  </si>
  <si>
    <t>Raggiunto nell'anno/
Atteso nell'anno</t>
  </si>
  <si>
    <t>Performance realizzata</t>
  </si>
  <si>
    <t>N. richieste integrazioni</t>
  </si>
  <si>
    <t>Dirigenti (unità operative)</t>
  </si>
  <si>
    <t>Posizioni Organizzative (unità operative)</t>
  </si>
  <si>
    <t>Dipendenti (unità operative)</t>
  </si>
  <si>
    <t>Totale unità operative in servizio</t>
  </si>
  <si>
    <t>Totale dipendenti in servizio (teste)</t>
  </si>
  <si>
    <t>Totale ql rifiuti (RSU + differenziata)</t>
  </si>
  <si>
    <t>Costo complessivo del processo</t>
  </si>
  <si>
    <t>Missione - Visione dell'Ente</t>
  </si>
  <si>
    <t>collegamento con le politiche/linee strategiche</t>
  </si>
  <si>
    <t>Stakeholder</t>
  </si>
  <si>
    <r>
      <t xml:space="preserve">% soddisfazione delle richieste contributi
</t>
    </r>
    <r>
      <rPr>
        <sz val="9"/>
        <rFont val="Tahoma"/>
        <family val="2"/>
      </rPr>
      <t>(richieste accolte/ richieste presentate)</t>
    </r>
  </si>
  <si>
    <r>
      <t xml:space="preserve">Partecipazione media  alle manifestazioni RICREATIVE-CULTURALI-TURISTICHE                                                                                     
</t>
    </r>
    <r>
      <rPr>
        <sz val="9"/>
        <rFont val="Tahoma"/>
        <family val="2"/>
      </rPr>
      <t xml:space="preserve">(N.  partecipanti alle manifestazioni ricreative-culturali-turistiche / N. manifestazioni ricreative-culturali-turistiche)  </t>
    </r>
    <r>
      <rPr>
        <b/>
        <sz val="9"/>
        <rFont val="Tahoma"/>
        <family val="2"/>
      </rPr>
      <t xml:space="preserve">                                                                                              </t>
    </r>
  </si>
  <si>
    <t>N. pubblicazioni Sito Istituzionale</t>
  </si>
  <si>
    <t>N. postazioni hardware (PC)</t>
  </si>
  <si>
    <t xml:space="preserve">N. applicativi </t>
  </si>
  <si>
    <t>Totale costo canoni manutenzione hardware</t>
  </si>
  <si>
    <r>
      <t xml:space="preserve">Costo canoni di manutenzioni    sw                                                                                                       </t>
    </r>
    <r>
      <rPr>
        <sz val="9"/>
        <rFont val="Tahoma"/>
        <family val="2"/>
      </rPr>
      <t>(totale costo canoni manutenzione software/ n. applicativi )</t>
    </r>
  </si>
  <si>
    <r>
      <t xml:space="preserve">Costo canoni di manutenzioni  hw                                                                                                     </t>
    </r>
    <r>
      <rPr>
        <sz val="9"/>
        <rFont val="Tahoma"/>
        <family val="2"/>
      </rPr>
      <t>(totale costo canoni manutenzione hardware/ n. postazioni totali)</t>
    </r>
  </si>
  <si>
    <r>
      <t xml:space="preserve">Costo pro capite del processo
</t>
    </r>
    <r>
      <rPr>
        <sz val="9"/>
        <rFont val="Tahoma"/>
        <family val="2"/>
      </rPr>
      <t>(costo del processo/popolazione)</t>
    </r>
  </si>
  <si>
    <r>
      <t xml:space="preserve">Vigilanza stradale settimale
</t>
    </r>
    <r>
      <rPr>
        <sz val="9"/>
        <rFont val="Tahoma"/>
        <family val="2"/>
      </rPr>
      <t>(n. ore di attività di controllo stradale e vigilanza settimanale/ n. ore attività complessive pl settimanali)</t>
    </r>
  </si>
  <si>
    <r>
      <t xml:space="preserve">Costo pro-capite
</t>
    </r>
    <r>
      <rPr>
        <sz val="9"/>
        <rFont val="Tahoma"/>
        <family val="2"/>
      </rPr>
      <t>(Costo processo/popolazione)</t>
    </r>
  </si>
  <si>
    <t>N. ore di attività di controllo stradale + vigilanza settimanale</t>
  </si>
  <si>
    <t>Gestire i servizi di vigilanza sul territorio e sulle attività della popolazione, gestire le attività commerciali, organizzare manifestazioni</t>
  </si>
  <si>
    <t xml:space="preserve">Finalità del Processo </t>
  </si>
  <si>
    <t>Indice di povertà (n. richieste presentate/popolazione)</t>
  </si>
  <si>
    <t>Tempo medio erogazione contributo gg</t>
  </si>
  <si>
    <t>Persone in difficoltà economica e sociale</t>
  </si>
  <si>
    <t>N. richieste contributi accolte</t>
  </si>
  <si>
    <r>
      <t xml:space="preserve">% utilizzo del trasporto scolastico
</t>
    </r>
    <r>
      <rPr>
        <sz val="9"/>
        <rFont val="Tahoma"/>
        <family val="2"/>
      </rPr>
      <t>(n. utenti trasporto scolastico/alunni materne, elementari e medie)</t>
    </r>
  </si>
  <si>
    <t>1 - Tributarie</t>
  </si>
  <si>
    <t>2 - Trasferimento Stato</t>
  </si>
  <si>
    <t>3 - Extratributarie</t>
  </si>
  <si>
    <t>Cittadini richiedenti/ Progettisti / Imprese edili / Amministratori</t>
  </si>
  <si>
    <t>Tempo medio dell'emissione della reversale d'incasso  - dall'acquisizione della nota contabile all'incasso</t>
  </si>
  <si>
    <t>Tempo medio dell'emissione del mandato - dall'acquisizione della fattura al mandato di pagamento</t>
  </si>
  <si>
    <t>Nome e cognome</t>
  </si>
  <si>
    <t>Tipo</t>
  </si>
  <si>
    <t>Costo</t>
  </si>
  <si>
    <t>Nominativo</t>
  </si>
  <si>
    <t>Mq territorio</t>
  </si>
  <si>
    <t>Provinciali</t>
  </si>
  <si>
    <t>Comunali</t>
  </si>
  <si>
    <t>Vicinali</t>
  </si>
  <si>
    <t>Autostrade</t>
  </si>
  <si>
    <t>STRUTTURA - DATI ECONOMICO PATRIMONIALI</t>
  </si>
  <si>
    <t>Gestione delle Entrate</t>
  </si>
  <si>
    <t>Titoli</t>
  </si>
  <si>
    <t>Accertato</t>
  </si>
  <si>
    <t>Incassato</t>
  </si>
  <si>
    <t>N. progettazioni interne</t>
  </si>
  <si>
    <r>
      <t xml:space="preserve">Tasso di copertura
</t>
    </r>
    <r>
      <rPr>
        <sz val="9"/>
        <rFont val="Tahoma"/>
        <family val="2"/>
      </rPr>
      <t>(n. segnali / Km strade del patrimonio)</t>
    </r>
  </si>
  <si>
    <r>
      <t xml:space="preserve">Costo pro capite del processo
</t>
    </r>
    <r>
      <rPr>
        <sz val="9"/>
        <rFont val="Tahoma"/>
        <family val="2"/>
      </rPr>
      <t>(Costo del processo/ popolazione)</t>
    </r>
  </si>
  <si>
    <r>
      <t xml:space="preserve">% aggiornamento Sito istituzionale
</t>
    </r>
    <r>
      <rPr>
        <sz val="9"/>
        <rFont val="Tahoma"/>
        <family val="2"/>
      </rPr>
      <t>(n. pubblicazioni/ mese)</t>
    </r>
  </si>
  <si>
    <t>Spese Corrrenti</t>
  </si>
  <si>
    <r>
      <t xml:space="preserve">% di utilizzo del patrimonio immobiliare: 
</t>
    </r>
    <r>
      <rPr>
        <sz val="9"/>
        <rFont val="Tahoma"/>
        <family val="2"/>
      </rPr>
      <t>(n. immobili utilizzati vario titolo/ n. immobili di proprietà)</t>
    </r>
  </si>
  <si>
    <t xml:space="preserve">Stakeholder </t>
  </si>
  <si>
    <t>N° illeciti ambientali accertati</t>
  </si>
  <si>
    <t>N° pratiche evase</t>
  </si>
  <si>
    <r>
      <t xml:space="preserve">Tempo medio di rilascio del titolo abilitativo                                                                                          </t>
    </r>
    <r>
      <rPr>
        <sz val="9"/>
        <rFont val="Tahoma"/>
        <family val="2"/>
      </rPr>
      <t>(in funzione della tipologia di autorizzazione)</t>
    </r>
  </si>
  <si>
    <t>Servizi di supporto interno: Gestire Segreteria, Protocollo, Servizi informativi</t>
  </si>
  <si>
    <t>Totale  spesa</t>
  </si>
  <si>
    <t>Gestione residui</t>
  </si>
  <si>
    <t>Titolo</t>
  </si>
  <si>
    <t>ENTRATE</t>
  </si>
  <si>
    <t>residui attivi</t>
  </si>
  <si>
    <t>riscossione</t>
  </si>
  <si>
    <t>Tributarie</t>
  </si>
  <si>
    <t>Contributi e trasferimenti</t>
  </si>
  <si>
    <t>Extratributarie</t>
  </si>
  <si>
    <t>Contributi conto capitale</t>
  </si>
  <si>
    <t>Accensioni di prestiti</t>
  </si>
  <si>
    <t>Servizi conto terzi</t>
  </si>
  <si>
    <t>Totale  residui su entrate</t>
  </si>
  <si>
    <t>SPESE</t>
  </si>
  <si>
    <t>pagamenti</t>
  </si>
  <si>
    <t>residui passivi</t>
  </si>
  <si>
    <t xml:space="preserve">Ore apertura settimanale </t>
  </si>
  <si>
    <t>N. infrazioni rilevate</t>
  </si>
  <si>
    <t xml:space="preserve">Proventi di competenza </t>
  </si>
  <si>
    <t>Popolazione maggiorenne</t>
  </si>
  <si>
    <t>Garantire il controllo del territorio , gestire la Protezione Civile e le attività commerciali, organizzare i servizi e le iniziative culturali promosse sul territorio</t>
  </si>
  <si>
    <r>
      <t xml:space="preserve">% di sensibilizzazione dei cittadini Protezione civile                                                                                       </t>
    </r>
    <r>
      <rPr>
        <sz val="9"/>
        <rFont val="Tahoma"/>
        <family val="2"/>
      </rPr>
      <t xml:space="preserve"> 
(n. volontari di Protezione Civile residenti sul territorio/ popolazione maggiorenne)</t>
    </r>
  </si>
  <si>
    <r>
      <t xml:space="preserve">Commercio
</t>
    </r>
    <r>
      <rPr>
        <sz val="9"/>
        <rFont val="Tahoma"/>
        <family val="2"/>
      </rPr>
      <t>(licenze totali e anche licenze commercio ambulante/popolazione)</t>
    </r>
  </si>
  <si>
    <t xml:space="preserve">N. manifestazioni ricreative-culturali-turistiche                               </t>
  </si>
  <si>
    <t xml:space="preserve">N.  partecipanti alle manifestazioni ricreative-culturali-turistiche                                                              </t>
  </si>
  <si>
    <t>licenze totali e anche licenze commercio ambulante</t>
  </si>
  <si>
    <t>Cittadini/Amministratori/Contribuenti/Destinatari di contratti di affitto e possibili acquirenti</t>
  </si>
  <si>
    <t>Cittadini/Utenti della strada/Esercizi commerciali/Associazioni</t>
  </si>
  <si>
    <r>
      <t xml:space="preserve">Velocità media incasso tributi                                                                                                         
</t>
    </r>
    <r>
      <rPr>
        <sz val="9"/>
        <rFont val="Tahoma"/>
        <family val="2"/>
      </rPr>
      <t>(tempo che intercorre fra accertamento e incasso - n. gg)</t>
    </r>
  </si>
  <si>
    <t>Velocità media incasso tributi                                                                                                         
(tempo che intercorre fra accertamento e incasso - n. gg)</t>
  </si>
  <si>
    <r>
      <t xml:space="preserve">% riscossione accertamenti tributari                                                                                         
</t>
    </r>
    <r>
      <rPr>
        <sz val="9"/>
        <rFont val="Tahoma"/>
        <family val="2"/>
      </rPr>
      <t xml:space="preserve"> (importo riscosso a seguito di accertamenti / totale importo accertato)</t>
    </r>
  </si>
  <si>
    <t xml:space="preserve"> tot. Capitoli</t>
  </si>
  <si>
    <r>
      <t xml:space="preserve">Tasso recupero evasione TARSU-ICI                                                                                                   </t>
    </r>
    <r>
      <rPr>
        <sz val="9"/>
        <rFont val="Tahoma"/>
        <family val="2"/>
      </rPr>
      <t xml:space="preserve">     
(Totale recupero evasione TARSU-ICI / totale entrate TARSU-ICI)</t>
    </r>
  </si>
  <si>
    <t>n. sanzioni a ruolo</t>
  </si>
  <si>
    <t>n. sanzioni emesse</t>
  </si>
  <si>
    <t>Gestire la programmazione finanziaria, la funzione amministrativa-contabile, le risorse umane, l'economato, il patrimonio comunale e  le entrate.</t>
  </si>
  <si>
    <t>Erogare servizi cimiteriali</t>
  </si>
  <si>
    <t>4. Trasferimenti erariali pro-capite</t>
  </si>
  <si>
    <t>Capacità gestionale</t>
  </si>
  <si>
    <t>1. Incidenza residui attivi</t>
  </si>
  <si>
    <t xml:space="preserve">Residui attivi </t>
  </si>
  <si>
    <t>Totale accertamenti</t>
  </si>
  <si>
    <t>2. Incidenza residui passivi</t>
  </si>
  <si>
    <t>Residui passivi</t>
  </si>
  <si>
    <t>Totale impegni</t>
  </si>
  <si>
    <t>3. Velocità di riscossione entrate proprie</t>
  </si>
  <si>
    <t>Riscossioni titoli 1 + 3</t>
  </si>
  <si>
    <t>Accertamenti titoli 1 + 3</t>
  </si>
  <si>
    <t>4. Velocità di pagamenti spese correnti</t>
  </si>
  <si>
    <t>Pagamenti titolo 1</t>
  </si>
  <si>
    <t>Impegni titolo 1</t>
  </si>
  <si>
    <t>STRUTTURA - ORGANIZZAZIONE</t>
  </si>
  <si>
    <t>Personale in servizio</t>
  </si>
  <si>
    <t>Dirigenti</t>
  </si>
  <si>
    <t>Posizioni Organizzative</t>
  </si>
  <si>
    <t>Dipendenti</t>
  </si>
  <si>
    <t>Età media del personale</t>
  </si>
  <si>
    <t>Totale Età Media</t>
  </si>
  <si>
    <t>Spesa per la formazione (stanziato)</t>
  </si>
  <si>
    <t>Spesa per la formazione (impegnato)</t>
  </si>
  <si>
    <t>SPESA PER IL PERSONALE</t>
  </si>
  <si>
    <t>1. Costo personale su spesa corrente</t>
  </si>
  <si>
    <t>2. Costo medio del personale</t>
  </si>
  <si>
    <t>Numero dipendenti</t>
  </si>
  <si>
    <t>3. Costo personale pro-capite</t>
  </si>
  <si>
    <t>4. Rapporto dipendenti su popolazione</t>
  </si>
  <si>
    <t>5. Rapporto dirigenti su dipendenti</t>
  </si>
  <si>
    <t>Numero dirigenti</t>
  </si>
  <si>
    <t>6. Rapporto P.O. su dipendenti</t>
  </si>
  <si>
    <t>Numero Posizioni Organizzative</t>
  </si>
  <si>
    <t>7. Capacità di spesa su formazione</t>
  </si>
  <si>
    <t>Spesa per formazione impegnata</t>
  </si>
  <si>
    <t>Spesa per formazione prevista</t>
  </si>
  <si>
    <t>8. Spesa media formazione</t>
  </si>
  <si>
    <t>Spesa per formazione</t>
  </si>
  <si>
    <t>9. Costo formazione su spesa personale</t>
  </si>
  <si>
    <t>Costo del processo</t>
  </si>
  <si>
    <t>N. registrazioni</t>
  </si>
  <si>
    <r>
      <t xml:space="preserve">% copertura 
</t>
    </r>
    <r>
      <rPr>
        <sz val="9"/>
        <rFont val="Tahoma"/>
        <family val="2"/>
      </rPr>
      <t>(n. unità operative del processo/ n. dipendenti)</t>
    </r>
  </si>
  <si>
    <r>
      <t xml:space="preserve">Media abitanti
</t>
    </r>
    <r>
      <rPr>
        <sz val="9"/>
        <rFont val="Tahoma"/>
        <family val="2"/>
      </rPr>
      <t>(popolazione/n. unità operative)</t>
    </r>
  </si>
  <si>
    <r>
      <t xml:space="preserve">% ore straordinarie
</t>
    </r>
    <r>
      <rPr>
        <sz val="9"/>
        <rFont val="Tahoma"/>
        <family val="2"/>
      </rPr>
      <t>(ore straordinarie remunerate/ monte ore dovuto)</t>
    </r>
  </si>
  <si>
    <t xml:space="preserve">Tempo medio di rilascio certificazioni </t>
  </si>
  <si>
    <r>
      <t xml:space="preserve">Costo cedolino
</t>
    </r>
    <r>
      <rPr>
        <sz val="9"/>
        <rFont val="Tahoma"/>
        <family val="2"/>
      </rPr>
      <t>(costo processo/ n. cedolini)</t>
    </r>
  </si>
  <si>
    <r>
      <t xml:space="preserve">Costo pro-capite del processo
</t>
    </r>
    <r>
      <rPr>
        <sz val="9"/>
        <rFont val="Tahoma"/>
        <family val="2"/>
      </rPr>
      <t>(costo processo/ popolazione )</t>
    </r>
  </si>
  <si>
    <r>
      <t xml:space="preserve">Costo dipendente
</t>
    </r>
    <r>
      <rPr>
        <sz val="9"/>
        <rFont val="Tahoma"/>
        <family val="2"/>
      </rPr>
      <t>(costo processo/ n. unità operative)</t>
    </r>
  </si>
  <si>
    <r>
      <t xml:space="preserve">Tasso di efficienza                                                                                                                                 </t>
    </r>
    <r>
      <rPr>
        <sz val="9"/>
        <rFont val="Tahoma"/>
        <family val="2"/>
      </rPr>
      <t>(n. dirigenti/ n. unità operative)</t>
    </r>
  </si>
  <si>
    <r>
      <t xml:space="preserve">Tasso di efficienza                                                                                                                                          </t>
    </r>
    <r>
      <rPr>
        <sz val="9"/>
        <rFont val="Tahoma"/>
        <family val="2"/>
      </rPr>
      <t>(n. posizioni organizzative/ n. unità operative)</t>
    </r>
  </si>
  <si>
    <r>
      <t xml:space="preserve">Tasso assenza media
</t>
    </r>
    <r>
      <rPr>
        <sz val="9"/>
        <rFont val="Tahoma"/>
        <family val="2"/>
      </rPr>
      <t>(ore assenza (malattia, ferie, permessi, maternità, L. 104, ecc.)/ ore lavorative)</t>
    </r>
  </si>
  <si>
    <r>
      <t xml:space="preserve">% rettifiche                                                                                                                                           </t>
    </r>
    <r>
      <rPr>
        <sz val="9"/>
        <rFont val="Tahoma"/>
        <family val="2"/>
      </rPr>
      <t>(n. variazioni-anomalie/  n. registrazioni)</t>
    </r>
  </si>
  <si>
    <r>
      <t xml:space="preserve">Indagine di gradimento interno
</t>
    </r>
    <r>
      <rPr>
        <sz val="9"/>
        <rFont val="Tahoma"/>
        <family val="2"/>
      </rPr>
      <t>(customer)</t>
    </r>
  </si>
  <si>
    <t xml:space="preserve">Attività di consulenza e supporto ai cittadini relativamente all'Anagrafe, allo Stato Civile e all'Elettorale e alla Leva , rivolti alla semplificazione ed alla tempestività dei procedimenti.
</t>
  </si>
  <si>
    <r>
      <t xml:space="preserve">% di copertura dei centri estivi                                                                  
 </t>
    </r>
    <r>
      <rPr>
        <sz val="9"/>
        <rFont val="Tahoma"/>
        <family val="2"/>
      </rPr>
      <t>(proventi di competenza/Costo processo)</t>
    </r>
  </si>
  <si>
    <t>Assicurare la manutenzione ordinaria e straordinaria in relazione alle risorse economiche disponibili del patrimonio,  del verde e delle strade garantendo l’efficienza della segnaletica stradale e la funzionalità dei semafori.  Completare gli interventi in corso di esecuzione, attivare i nuovi interventi previsti ed assicurare la realizzazione di nuove opere in relazione alle risorse economiche disponibili</t>
  </si>
  <si>
    <t>Cittadini, Amministratori e fruitori dei beni</t>
  </si>
  <si>
    <r>
      <t xml:space="preserve">% progettazioni interne opere pubbliche
</t>
    </r>
    <r>
      <rPr>
        <sz val="9"/>
        <rFont val="Tahoma"/>
        <family val="2"/>
      </rPr>
      <t>(progettazioni interne/ progettazioni totali)</t>
    </r>
  </si>
  <si>
    <t>Gestire le procedure urbanistiche e la pianificazione territoriale. Garantire il rispetto delle norme in materia di Edilizia e del rilascio dei titoli abilitativi, gestione sportello SUAP convenzionato con Comunità Montane.</t>
  </si>
  <si>
    <r>
      <t xml:space="preserve">Tempo medio per la risposta alle osservazioni in caso di varianti al PRG                              
</t>
    </r>
    <r>
      <rPr>
        <sz val="9"/>
        <rFont val="Tahoma"/>
        <family val="2"/>
      </rPr>
      <t>(da regione-provincia-enti-cittadini)</t>
    </r>
  </si>
  <si>
    <t>Tempo medio per la risposta alle osservazioni in caso di varianti al PRG                              
(da regione-provincia-enti-cittadini)</t>
  </si>
  <si>
    <t>N. domande richieste integrazioni presentate</t>
  </si>
  <si>
    <r>
      <t xml:space="preserve">Costo medio pratica                                                                                                                   
</t>
    </r>
    <r>
      <rPr>
        <sz val="9"/>
        <rFont val="Tahoma"/>
        <family val="2"/>
      </rPr>
      <t>(costo del processo /N. pratiche evase-domande accolte)</t>
    </r>
  </si>
  <si>
    <t>Gestire la Pianificazione territoriale, l'Edilizia Privata e il rilascio di permessi di costruire/autorizzazioni /DIA /SCIA</t>
  </si>
  <si>
    <t>Numero mandati emessi</t>
  </si>
  <si>
    <t>Numero reversali emesse</t>
  </si>
  <si>
    <t xml:space="preserve">Area </t>
  </si>
  <si>
    <t>Gestire il  processo di pianificazione e di rendicontazione economico – finanziaria, attraverso le stime e le valutazioni finanziarie sui dati di entrata e di spesa e mediante la definizione dei documenti di legge.
Garantire una gestione efficace ed efficiente e costantemente aggiornata degli aspetti giuridici, economici e contrattuali del personale.
Assicurare la gestione amministrativa e contabile del patrimonio immobiliare, gestire l'attività di riscossione delle entrate ed il pieno recupero delle sanzioni amministrative</t>
  </si>
  <si>
    <t xml:space="preserve">N. atti protocollati </t>
  </si>
  <si>
    <t>N. punti luce</t>
  </si>
  <si>
    <t>Spese correnti</t>
  </si>
  <si>
    <t>Spese per investimenti</t>
  </si>
  <si>
    <t>Rimborso di prestiti</t>
  </si>
  <si>
    <t>Totale  residui su spese</t>
  </si>
  <si>
    <t>Trasferimenti dallo Stato 
(Entrata Tit. 2, categ. 1)</t>
  </si>
  <si>
    <t>Interessi passivi 
(Spesa Tit. 1, Interv. 6)</t>
  </si>
  <si>
    <t>Quota capitale mutui 
(Spesa Tit. 3, cat. 1)</t>
  </si>
  <si>
    <t>Anticipazioni di cassa</t>
  </si>
  <si>
    <t>Grado di autonomia finanziaria</t>
  </si>
  <si>
    <t>1. Autonomia finanziaria</t>
  </si>
  <si>
    <t>Entrate tributarie+ extratributarie</t>
  </si>
  <si>
    <t>Entrate correnti</t>
  </si>
  <si>
    <t>2.Autonomia impositiva</t>
  </si>
  <si>
    <t>Entrate tributarie</t>
  </si>
  <si>
    <t>3.Dipendenza erariale</t>
  </si>
  <si>
    <t>Trasferimenti correnti statali</t>
  </si>
  <si>
    <t xml:space="preserve">Tempo medio di intervento su segnalazione </t>
  </si>
  <si>
    <t>Uffici comunali / Organi istituzionali</t>
  </si>
  <si>
    <t>Popolazione</t>
  </si>
  <si>
    <t>Indicatori di Efficacia</t>
  </si>
  <si>
    <t>Indicatori di Efficacia temporale</t>
  </si>
  <si>
    <t>Indicatori di Efficienza Economica</t>
  </si>
  <si>
    <t>Indicatori di Qualità</t>
  </si>
  <si>
    <t>Atteso 2010</t>
  </si>
  <si>
    <t>ESITO</t>
  </si>
  <si>
    <t>Scost</t>
  </si>
  <si>
    <r>
      <t xml:space="preserve">Tasso di accessibilità
</t>
    </r>
    <r>
      <rPr>
        <sz val="9"/>
        <rFont val="Tahoma"/>
        <family val="2"/>
      </rPr>
      <t>(h. apertura settimanale/36 h)</t>
    </r>
  </si>
  <si>
    <t>N. reclami</t>
  </si>
  <si>
    <t>Tempo medio rimozione rifiuti abbandonati (gg)</t>
  </si>
  <si>
    <r>
      <t xml:space="preserve">Frequenza raccolta
</t>
    </r>
    <r>
      <rPr>
        <sz val="9"/>
        <rFont val="Tahoma"/>
        <family val="2"/>
      </rPr>
      <t>(n. passaggi ogni 7 gg)</t>
    </r>
  </si>
  <si>
    <t>ANNO</t>
  </si>
  <si>
    <t>Obiettivo di processo
Misurazione della performance</t>
  </si>
  <si>
    <t>Area/Settore/Centro d Responsabilità</t>
  </si>
  <si>
    <t>Servizio</t>
  </si>
  <si>
    <t>Ufficio/Centro di Costo</t>
  </si>
  <si>
    <t>Indici</t>
  </si>
  <si>
    <t>Indici di Quantità</t>
  </si>
  <si>
    <t>Indici di Tempo</t>
  </si>
  <si>
    <t>Indici di Costo</t>
  </si>
  <si>
    <t>Indici di Qualità</t>
  </si>
  <si>
    <t>Analisi del risultato</t>
  </si>
  <si>
    <t>Personale coinvolto nel Processo</t>
  </si>
  <si>
    <t>Finalità del Processo</t>
  </si>
  <si>
    <t xml:space="preserve">Categoria </t>
  </si>
  <si>
    <t>Collaboratori coinvolti nel Processo</t>
  </si>
  <si>
    <t>Area</t>
  </si>
  <si>
    <t>Ufficio</t>
  </si>
  <si>
    <t>media triennio prec</t>
  </si>
  <si>
    <t>Studenti, famiglie ed insegnanti</t>
  </si>
  <si>
    <t>N ore o % tempo dedicate/o al processo</t>
  </si>
  <si>
    <r>
      <t xml:space="preserve">Tempo medio di pubblicazione atti
</t>
    </r>
    <r>
      <rPr>
        <sz val="9"/>
        <rFont val="Tahoma"/>
        <family val="2"/>
      </rPr>
      <t>(da approvazione a pubblicazione)</t>
    </r>
  </si>
  <si>
    <r>
      <t xml:space="preserve">Costo pro capite del processo
</t>
    </r>
    <r>
      <rPr>
        <sz val="9"/>
        <rFont val="Tahoma"/>
        <family val="2"/>
      </rPr>
      <t>(costo processo/popolazione )</t>
    </r>
  </si>
  <si>
    <t>N. manutenzioni ordinarie effettuate</t>
  </si>
  <si>
    <r>
      <t xml:space="preserve">Costo pro capite del processo                                                                                                     
</t>
    </r>
    <r>
      <rPr>
        <sz val="9"/>
        <rFont val="Tahoma"/>
        <family val="2"/>
      </rPr>
      <t>(Costo processo/popolazione)</t>
    </r>
  </si>
  <si>
    <r>
      <t xml:space="preserve">% di illuminazione pubblica 
</t>
    </r>
    <r>
      <rPr>
        <sz val="9"/>
        <rFont val="Tahoma"/>
        <family val="2"/>
      </rPr>
      <t>(Km strade illuminate/ Km strade del patrimonio)</t>
    </r>
  </si>
  <si>
    <r>
      <t xml:space="preserve">% risorse destinate alla manutenzione ordinaria                                                                                     
</t>
    </r>
    <r>
      <rPr>
        <sz val="9"/>
        <rFont val="Tahoma"/>
        <family val="2"/>
      </rPr>
      <t xml:space="preserve">(spesa sostenuta per manutenzioni ordinarie/ spesa stanziata manutenzioni ordinarie) </t>
    </r>
  </si>
  <si>
    <r>
      <t xml:space="preserve">% risorse destinate alla manutenzione straordinaria                                                                            
</t>
    </r>
    <r>
      <rPr>
        <sz val="9"/>
        <rFont val="Tahoma"/>
        <family val="2"/>
      </rPr>
      <t>(importo impegnato per manutenzioni straordinarie/ importo stanziato per manutenzioni straordinarie)</t>
    </r>
    <r>
      <rPr>
        <b/>
        <sz val="9"/>
        <rFont val="Tahoma"/>
        <family val="2"/>
      </rPr>
      <t xml:space="preserve"> </t>
    </r>
  </si>
  <si>
    <t>N. totale immobili di proprietà</t>
  </si>
  <si>
    <r>
      <t xml:space="preserve">Valore medio sanzioni sicurezza stradale
</t>
    </r>
    <r>
      <rPr>
        <sz val="9"/>
        <rFont val="Tahoma"/>
        <family val="2"/>
      </rPr>
      <t>(proventi di competenza/n. infrazioni)</t>
    </r>
  </si>
  <si>
    <t>Processo 4</t>
  </si>
  <si>
    <t>Processo 7</t>
  </si>
  <si>
    <r>
      <t xml:space="preserve">% gradimento della qualità ambientale 
</t>
    </r>
    <r>
      <rPr>
        <sz val="9"/>
        <rFont val="Tahoma"/>
        <family val="2"/>
      </rPr>
      <t>(indagine)</t>
    </r>
  </si>
  <si>
    <r>
      <t xml:space="preserve">% Reclami rifiuti                                                                                                                                                        </t>
    </r>
    <r>
      <rPr>
        <sz val="9"/>
        <rFont val="Tahoma"/>
        <family val="2"/>
      </rPr>
      <t>(N. reclami/ utenti)</t>
    </r>
  </si>
  <si>
    <r>
      <t xml:space="preserve">Costo pro-capite processo                                                                                 
</t>
    </r>
    <r>
      <rPr>
        <sz val="9"/>
        <rFont val="Tahoma"/>
        <family val="2"/>
      </rPr>
      <t>(costo processo/popolazione)</t>
    </r>
  </si>
  <si>
    <r>
      <t xml:space="preserve">Tempo medio rimozione rifiuti abbandonati </t>
    </r>
    <r>
      <rPr>
        <sz val="9"/>
        <rFont val="Tahoma"/>
        <family val="2"/>
      </rPr>
      <t>(gg)</t>
    </r>
  </si>
  <si>
    <r>
      <t xml:space="preserve">Tasso di illecito riscontrato                                                                                                               
</t>
    </r>
    <r>
      <rPr>
        <sz val="9"/>
        <rFont val="Tahoma"/>
        <family val="2"/>
      </rPr>
      <t>(n. illeciti ambientali accertati/ n. controlli effettuati)</t>
    </r>
  </si>
  <si>
    <t>Processo 11</t>
  </si>
  <si>
    <t xml:space="preserve">Migliorare la qualità dell’ambiente e della vita dei cittadini con azioni indirizzate verso uno sviluppo sostenibile del sistema urbano, la tutela degli animali sulla base della regolamentazione, dei controlli e delle rilevazioni effettuate sul territorio anche attraverso il controllo del sistema di raccolta dei rifiuti. </t>
  </si>
  <si>
    <t>N. ore attività complessive pl settimanali</t>
  </si>
  <si>
    <t>Km strade territorio</t>
  </si>
  <si>
    <r>
      <t xml:space="preserve">Produzione rifuti pro capite                                                                                                             </t>
    </r>
    <r>
      <rPr>
        <sz val="9"/>
        <rFont val="Tahoma"/>
        <family val="2"/>
      </rPr>
      <t xml:space="preserve">(ql. Totali raccolti (RSU + differenziata/utenze) </t>
    </r>
  </si>
  <si>
    <t>h apertura settimanale</t>
  </si>
  <si>
    <t>Area di vigilanza Corpo di Polizia Municipale</t>
  </si>
  <si>
    <t>Gestire il Servizio di Igiene Urbana, il Servizio Idrico Integrato (fognature e depurazione) ed i controlli ambientali</t>
  </si>
  <si>
    <t>N° controlli effettuati</t>
  </si>
  <si>
    <t xml:space="preserve">Area Socio-Assistenziale </t>
  </si>
  <si>
    <t>Garantire l’erogazione e il controllo dei servizi di assistenza scolastica (refezione, trasporto alunni, centri estivi) secondo criteri di qualità e di professionalità.</t>
  </si>
  <si>
    <t>Costo del processo (TOTALE)</t>
  </si>
  <si>
    <t>N. immobili di proprietà utilizzati a vario titolo</t>
  </si>
  <si>
    <t>N. domande accolte (permessi costruire, agibilità, ecc.)</t>
  </si>
  <si>
    <t xml:space="preserve">N. domande presentate </t>
  </si>
  <si>
    <r>
      <t xml:space="preserve">% soddisfazione delle richieste 
</t>
    </r>
    <r>
      <rPr>
        <sz val="9"/>
        <rFont val="Tahoma"/>
        <family val="2"/>
      </rPr>
      <t>(domande accolte/ domande presentate)</t>
    </r>
  </si>
  <si>
    <t>N. manutenzioni ordinarie segnalate</t>
  </si>
  <si>
    <r>
      <t xml:space="preserve">% di manutenzione                                                                                             
</t>
    </r>
    <r>
      <rPr>
        <sz val="9"/>
        <rFont val="Tahoma"/>
        <family val="2"/>
      </rPr>
      <t>(manutenzioni ordinarie effettuate/manutenzioni ordinarie segnalate)</t>
    </r>
  </si>
  <si>
    <r>
      <t xml:space="preserve">Costo unitario dell'illuminazione pubblica                                                                                                
</t>
    </r>
    <r>
      <rPr>
        <sz val="9"/>
        <rFont val="Tahoma"/>
        <family val="2"/>
      </rPr>
      <t>(Costo diretto del servizio di illuminazione pubblica/Punti luce)</t>
    </r>
  </si>
  <si>
    <r>
      <t xml:space="preserve">Qualità degli inteventi                                                                                                                          
</t>
    </r>
    <r>
      <rPr>
        <sz val="9"/>
        <rFont val="Tahoma"/>
        <family val="2"/>
      </rPr>
      <t>(n. ricorsi/ n. interventi effettuati)</t>
    </r>
  </si>
  <si>
    <r>
      <t xml:space="preserve">Tasso di accessibilità del cimitero
</t>
    </r>
    <r>
      <rPr>
        <sz val="9"/>
        <rFont val="Tahoma"/>
        <family val="2"/>
      </rPr>
      <t>(h. o giorni apertura settimanale/56 h o 7 gg)</t>
    </r>
  </si>
  <si>
    <t xml:space="preserve">Gestire i Servizi d Assistenza Scolastica </t>
  </si>
  <si>
    <t>Processo 6</t>
  </si>
  <si>
    <t>CARATTERISTICHE DELL'ENTE</t>
  </si>
  <si>
    <t>Descrizione</t>
  </si>
  <si>
    <t>Popolazione residente al 31/12</t>
  </si>
  <si>
    <t>di cui popolazione straniera</t>
  </si>
  <si>
    <t>nati nell'anno</t>
  </si>
  <si>
    <t>deceduti nell'anno</t>
  </si>
  <si>
    <t>immigrati</t>
  </si>
  <si>
    <t>emigrati</t>
  </si>
  <si>
    <t>Popolazione per fasce d'età ISTAT</t>
  </si>
  <si>
    <t>Popolazione in età prescolare</t>
  </si>
  <si>
    <t>0-6 anni</t>
  </si>
  <si>
    <t>Popolazione in età scuola dell'obbligo</t>
  </si>
  <si>
    <t>7-14 anni</t>
  </si>
  <si>
    <t>Popolazione in forza lavoro</t>
  </si>
  <si>
    <t>15-29 anni</t>
  </si>
  <si>
    <t>Popolazione in età adulta</t>
  </si>
  <si>
    <t>30-65 anni</t>
  </si>
  <si>
    <t>Popolazione in età senile</t>
  </si>
  <si>
    <t>oltre 65 anni</t>
  </si>
  <si>
    <t>Popolazione per fasce d'età Stakeholders</t>
  </si>
  <si>
    <t>Prima infanzia</t>
  </si>
  <si>
    <t>0-3 anni</t>
  </si>
  <si>
    <t>Utenza scolastica</t>
  </si>
  <si>
    <t>4-13 anni</t>
  </si>
  <si>
    <t>Minori</t>
  </si>
  <si>
    <t>0-18 anni</t>
  </si>
  <si>
    <t>Giovani</t>
  </si>
  <si>
    <t>15-25 anni</t>
  </si>
  <si>
    <t>Popolazione massima insediabile (da strumento urbanistico vigente)</t>
  </si>
  <si>
    <t>Territorio</t>
  </si>
  <si>
    <t>Frazioni</t>
  </si>
  <si>
    <t>Risorse idriche</t>
  </si>
  <si>
    <t>Laghi</t>
  </si>
  <si>
    <t>Fiumi</t>
  </si>
  <si>
    <t>Viabilità</t>
  </si>
  <si>
    <t>Strade</t>
  </si>
  <si>
    <t>Statali</t>
  </si>
  <si>
    <t>Km</t>
  </si>
  <si>
    <t>Tot. Km strade</t>
  </si>
  <si>
    <t xml:space="preserve">Numero dipendenti </t>
  </si>
  <si>
    <r>
      <t xml:space="preserve">% ricorsi 
</t>
    </r>
    <r>
      <rPr>
        <sz val="9"/>
        <rFont val="Tahoma"/>
        <family val="2"/>
      </rPr>
      <t>(n. ricorsi di edilizia/ n. pratiche di diniego)</t>
    </r>
  </si>
  <si>
    <t>N. ricorsi e/o segnalazioni</t>
  </si>
  <si>
    <t>Garantire il supporto agli organi istituzionali e alle aree organizzative dell'Ente attraverso le attività di Segreteria, la  gestione e l'archiviazione degli atti in entrata e in uscita e gli adempimenti normativi. assicurare la continuità di funzionamento dei servizi informativi attraverso l'approvvigionamento e la manutenzione dei sistemi informatici comunali.</t>
  </si>
  <si>
    <t>Tempo medio intervento Protezione Civile su emergenza in minuti</t>
  </si>
  <si>
    <t>Tempo medio interventoProtezione Civile su calamità naturali in minuti</t>
  </si>
  <si>
    <t>N. volontari di Protezione Civile residenti sul territorio</t>
  </si>
  <si>
    <r>
      <t xml:space="preserve">Costo pro capite del processo
</t>
    </r>
    <r>
      <rPr>
        <sz val="9"/>
        <rFont val="Tahoma"/>
        <family val="2"/>
      </rPr>
      <t>(costo del processo/ popolazione)</t>
    </r>
  </si>
  <si>
    <t>Km strade  del patrimonio</t>
  </si>
  <si>
    <t>N° segnali</t>
  </si>
  <si>
    <t>% gradimento  (da customer satisfaction)</t>
  </si>
  <si>
    <r>
      <t xml:space="preserve">Puntualità nell'erogazione dei pasti                                                                                             
</t>
    </r>
    <r>
      <rPr>
        <sz val="9"/>
        <rFont val="Tahoma"/>
        <family val="2"/>
      </rPr>
      <t>(tempo di attesa espresso in minuti)</t>
    </r>
  </si>
  <si>
    <r>
      <t xml:space="preserve">% gradimento                                                                                         
</t>
    </r>
    <r>
      <rPr>
        <sz val="9"/>
        <rFont val="Tahoma"/>
        <family val="2"/>
      </rPr>
      <t>(da customer satifaction)</t>
    </r>
  </si>
  <si>
    <t>Processo 5</t>
  </si>
  <si>
    <t>Tempo di attesa consegna pasti espresso in minuti</t>
  </si>
  <si>
    <r>
      <t xml:space="preserve">% di utilizzo della refezione scolastica                                                                                         
</t>
    </r>
    <r>
      <rPr>
        <sz val="9"/>
        <rFont val="Tahoma"/>
        <family val="2"/>
      </rPr>
      <t>(utenti refezione scolastica/alunni)</t>
    </r>
  </si>
  <si>
    <r>
      <t xml:space="preserve">Progettare e gestire lavori pubblici ed interventi di manutenzione ordinaria e straordinaria sul patrimonio
</t>
    </r>
    <r>
      <rPr>
        <b/>
        <sz val="8"/>
        <rFont val="Tahoma"/>
        <family val="2"/>
      </rPr>
      <t xml:space="preserve">(include impianti sportivi, scuole, case comunali, strutture residenziali per anziani, patrimonio indisponibile - municipio, biblioteca, immobili - viabilità, verde, cimiteri)
</t>
    </r>
  </si>
  <si>
    <t>Gestire l'assistenza alle fragilità sociali, ai minori, anziani e diversamente abili</t>
  </si>
  <si>
    <t>Gestire i servizi demografici</t>
  </si>
  <si>
    <t>N. unità operative del processo</t>
  </si>
  <si>
    <t>Attivare interventi di assistenza alle fragilità sociali, agli anziani, alle persone diversamente abili ed ai minori; erogare tempestivamente gli interventi di sostegno economico agli aventi titolo;  partecipare a progetti ed iniziative promossi a livello sovracomunale al fine di prevenire e far fronte a fenomeni di disagio sociale</t>
  </si>
  <si>
    <t>costo del personale</t>
  </si>
  <si>
    <t>manutenzione software</t>
  </si>
  <si>
    <t>Costo del processo: collaboratore esterno di altra p.a.</t>
  </si>
  <si>
    <t>manutenzione software ragioneria</t>
  </si>
  <si>
    <t>Ore assenza malattia permessi retribuiti scioperi</t>
  </si>
  <si>
    <t>Ql. totale RSU raccolti</t>
  </si>
  <si>
    <t>Mq verde pubblico: ettari</t>
  </si>
  <si>
    <t>N° alunni scuola materna</t>
  </si>
  <si>
    <t>N° Utenti refezione scolastica scuola materna</t>
  </si>
  <si>
    <t>N° Utenti trasporto scolastico elementare-media</t>
  </si>
  <si>
    <t>Proventi di competenza (mensa scolastica)</t>
  </si>
  <si>
    <t>Proventi di competenza (trasporto scolastico)</t>
  </si>
  <si>
    <t>costo carburante scuolabus</t>
  </si>
  <si>
    <t>costo riparazione scuolabus</t>
  </si>
  <si>
    <t>N. anziani assistiti</t>
  </si>
  <si>
    <t>N. disabili assistiti</t>
  </si>
  <si>
    <t>N. minori assistiti</t>
  </si>
  <si>
    <t>N. adulti in difficoltà assistiti</t>
  </si>
  <si>
    <t>costo del personale ufficio tecnico</t>
  </si>
  <si>
    <t>collaborazione esterna da privato per cantoniere</t>
  </si>
  <si>
    <t>N. eventi registrati stato civile</t>
  </si>
  <si>
    <t>N. risposte ad adempimenti statistici</t>
  </si>
  <si>
    <t>N. addetti protocollo / Urp</t>
  </si>
  <si>
    <t>N. fornitori/Manutentori software</t>
  </si>
  <si>
    <r>
      <t>atti protocollati per anno</t>
    </r>
    <r>
      <rPr>
        <sz val="9"/>
        <rFont val="Tahoma"/>
        <family val="2"/>
      </rPr>
      <t xml:space="preserve">
(n. atti protocollati/365)</t>
    </r>
  </si>
  <si>
    <r>
      <t xml:space="preserve">Costo assistiti
</t>
    </r>
    <r>
      <rPr>
        <sz val="9"/>
        <rFont val="Tahoma"/>
        <family val="2"/>
      </rPr>
      <t>(Costo del processo/assistiti)</t>
    </r>
  </si>
  <si>
    <t>N. totale assistiti</t>
  </si>
  <si>
    <t>N° regolamenti e ordinanze emesse</t>
  </si>
  <si>
    <t>N° autorizzazioni e concessioni richieste</t>
  </si>
  <si>
    <t>N° licenze di abitabilità/agibilità richieste</t>
  </si>
  <si>
    <t>N° licenze di abitabilità/agibilità rilasciate</t>
  </si>
  <si>
    <r>
      <t xml:space="preserve">Grado di rilascio autorizzazioni                                                                                                                           </t>
    </r>
    <r>
      <rPr>
        <sz val="9"/>
        <rFont val="Tahoma"/>
        <family val="2"/>
      </rPr>
      <t>(n. autorizz. rilasciate / n. autorizz. richieste)</t>
    </r>
  </si>
  <si>
    <r>
      <t xml:space="preserve">Grado di rilascio licenze                                                                                                      
</t>
    </r>
    <r>
      <rPr>
        <sz val="9"/>
        <rFont val="Tahoma"/>
        <family val="2"/>
      </rPr>
      <t>(N. licenze rilasciate/N. licenze richieste)</t>
    </r>
  </si>
  <si>
    <t>N. carte identità rilasciate</t>
  </si>
  <si>
    <t>N. variazioni anagrafiche</t>
  </si>
  <si>
    <r>
      <t xml:space="preserve">Costo medio C. I + variazioni
</t>
    </r>
    <r>
      <rPr>
        <sz val="9"/>
        <rFont val="Tahoma"/>
        <family val="2"/>
      </rPr>
      <t>(costo del processo/n. pratica+certificati)</t>
    </r>
  </si>
  <si>
    <t>altri costi per servizi assistenziali</t>
  </si>
  <si>
    <t>Tempo di rilascio carta identità (espresso in giorni)</t>
  </si>
  <si>
    <t>collaborazione esterna da privato se esiste situazione</t>
  </si>
  <si>
    <t>stipendio personale (costo in quota % personale impegnato)</t>
  </si>
  <si>
    <t>N. riscontro a reclami e/o segnalazioni</t>
  </si>
  <si>
    <t>N° reclami e-o n° segnalazioni/N° risposte a reclami e o  segnalazioni</t>
  </si>
  <si>
    <t xml:space="preserve">costo del personale </t>
  </si>
  <si>
    <t>% gradimento della qualità ambientale (indagine se effettuata)</t>
  </si>
  <si>
    <t>costo personale dedicato al servizio scuolabus</t>
  </si>
  <si>
    <t>costo esterno per servizio scuolabus</t>
  </si>
  <si>
    <t xml:space="preserve">Costo del personale dell'ente dedicato al servizio </t>
  </si>
  <si>
    <t>indici</t>
  </si>
  <si>
    <r>
      <t xml:space="preserve">Verde pubblico 
</t>
    </r>
    <r>
      <rPr>
        <sz val="9"/>
        <rFont val="Tahoma"/>
        <family val="2"/>
      </rPr>
      <t>(mq verde/mq territorio)</t>
    </r>
  </si>
  <si>
    <r>
      <t xml:space="preserve">Verde procapite 
</t>
    </r>
    <r>
      <rPr>
        <sz val="9"/>
        <rFont val="Tahoma"/>
        <family val="2"/>
      </rPr>
      <t>(mq verde/popolazione)</t>
    </r>
  </si>
  <si>
    <t>Area  demografica</t>
  </si>
  <si>
    <t>costo manutenzione software</t>
  </si>
  <si>
    <t>Tot. ore lavorative (dedotte ferie)</t>
  </si>
  <si>
    <t>PERSONALE ALTRO ENTE</t>
  </si>
  <si>
    <t>N. contatti ricevuti dall'URP (10tel.+5 utenti+20 mail *260gg)</t>
  </si>
  <si>
    <t xml:space="preserve">PERSONALE ALTRO ENTE </t>
  </si>
  <si>
    <t>Spesa del personale 
(Spesa Tit. 1, Interv. 01) da certificato</t>
  </si>
  <si>
    <t>NORA BOERO 18/36</t>
  </si>
  <si>
    <t>Km quadrati Territorio</t>
  </si>
  <si>
    <t>GIANNI BIAGI TECNICO</t>
  </si>
  <si>
    <t>Oneri urbanizzazione INCASSATI (e sanatorie) diritti edilizi</t>
  </si>
  <si>
    <t>%</t>
  </si>
  <si>
    <t>costo collaborazione professionista   per ufficio tecnico</t>
  </si>
  <si>
    <t>N. interventi effettuati (determine uff.tecn.affidamento lavori)</t>
  </si>
  <si>
    <t>corsi di formazione Anusca</t>
  </si>
  <si>
    <t>Tempo medio predisposizione contratti (in giorni)</t>
  </si>
  <si>
    <t>Totale costo canoni manutenzione software (+ scrivania digitale)</t>
  </si>
  <si>
    <t>N° passaggi raccolta alla settimana (carta,plastica,umido, indifferenziata)</t>
  </si>
  <si>
    <t>Costi raccolta RIFIUTI (Seab) tutto porta a porta</t>
  </si>
  <si>
    <t>N° autorizzazioni e concessioni rilasciate (permessi di costruire)</t>
  </si>
  <si>
    <t>quota eventuale consorziamento  (Consozio IRIS)</t>
  </si>
  <si>
    <t>Tempo medio di pubblicazione atti
(da approvazione a pubblicazione dopo firma Segretario)</t>
  </si>
  <si>
    <t>studio commercialista dichiarazioni annuali obbligatorie</t>
  </si>
  <si>
    <t xml:space="preserve">              ANNO 2018</t>
  </si>
  <si>
    <t>PIANO DELLE PERFORMANCE</t>
  </si>
  <si>
    <t>-</t>
  </si>
  <si>
    <t>Indici per la spesa del Personale                                                                                                                        PREVISIONE</t>
  </si>
  <si>
    <t xml:space="preserve">Indici per analisi finanziaria                                                                                                                                                            </t>
  </si>
  <si>
    <t>Tempo medio dell'emissione del mandato - dall'acquisizione della fattura al mandato di pagamento  (indicatore tempestività)</t>
  </si>
  <si>
    <t xml:space="preserve">Cittadini                                                                                                                                  </t>
  </si>
  <si>
    <t>Costi smaltimento RIFIUTI (Asrab+Cosrab+altro)</t>
  </si>
  <si>
    <t>da relazione al conto annuale e fabbisogni standard sose</t>
  </si>
  <si>
    <t>Malattia + Altro (4)</t>
  </si>
  <si>
    <r>
      <t xml:space="preserve">Costo pro capite del processo                                                                                                            
</t>
    </r>
    <r>
      <rPr>
        <sz val="9"/>
        <rFont val="Tahoma"/>
        <family val="2"/>
      </rPr>
      <t>(costo complessivo del processo/popolazione)</t>
    </r>
  </si>
  <si>
    <t>Avanzo applicato + FPV</t>
  </si>
  <si>
    <t>C1</t>
  </si>
  <si>
    <t>ASSESSORE BALDI</t>
  </si>
  <si>
    <t>totale entrate TARSU-IMU (accertato)</t>
  </si>
  <si>
    <t xml:space="preserve">Malattia + Ferie + Altro </t>
  </si>
  <si>
    <t>Totale recupero evasione TARSU-IMU -TASI</t>
  </si>
  <si>
    <t>costo del personale ufficio tecnico ( 8 ore settimanali) al 50%</t>
  </si>
  <si>
    <t>costo pasti mensa materna (compresa spesa personale comunale)</t>
  </si>
  <si>
    <t xml:space="preserve">n. variazioni di  bilancio (delibere G.C. e C.C) </t>
  </si>
  <si>
    <t>C4</t>
  </si>
  <si>
    <t>SINDACO VIGILANZA</t>
  </si>
  <si>
    <t>ASSESSORE COMMERCIO</t>
  </si>
  <si>
    <t>Tempo medio erogazione contributo (gg) Consorzio IRIS</t>
  </si>
  <si>
    <t>D1</t>
  </si>
  <si>
    <t>N. unità operative dell'ente</t>
  </si>
  <si>
    <t>N° utenze servizio raccolta rifiuti                  (ditta esterna)                                                                                        (provento/ utenti)</t>
  </si>
  <si>
    <t>costo cantoniere cooperativa  45%</t>
  </si>
  <si>
    <t>importo stanziato per manut. straordin. e effic.to energ. contributi + avanzo</t>
  </si>
  <si>
    <t xml:space="preserve">importo impegnato per manutenz.ni straord. e effic.to energ. </t>
  </si>
  <si>
    <r>
      <t xml:space="preserve">% pratiche pro capite
</t>
    </r>
    <r>
      <rPr>
        <sz val="9"/>
        <rFont val="Tahoma"/>
        <family val="2"/>
      </rPr>
      <t>(n. carte identità + variazioni/popolazione)</t>
    </r>
  </si>
  <si>
    <t xml:space="preserve">costo cedolini-buste paghe </t>
  </si>
  <si>
    <t xml:space="preserve">CAROLA CATTANEO </t>
  </si>
  <si>
    <t>CAROLA CATTANEO</t>
  </si>
  <si>
    <t xml:space="preserve">Proventi servizio rifiuti accert.to </t>
  </si>
  <si>
    <t>5 - Entrate da acc.prestiti, anticipazioni</t>
  </si>
  <si>
    <t xml:space="preserve">Spesa compl.va personale sogg.a valutazione </t>
  </si>
  <si>
    <r>
      <t xml:space="preserve">Capacità programmatoria  = poche variazioni di bilancio              anno 2022 eccezione  (contributi servizi luce e gas)                                                                                            </t>
    </r>
    <r>
      <rPr>
        <sz val="9"/>
        <rFont val="Tahoma"/>
        <family val="2"/>
      </rPr>
      <t>(n. variazioni di capitoli di bilancio/ tot. capitoli)</t>
    </r>
  </si>
  <si>
    <t>costo diretto del servizio di illumin.ne pubblica (rincari bollette)</t>
  </si>
  <si>
    <t>CATTANEO CAROLA</t>
  </si>
  <si>
    <t>N° pasti scuola materna (pasto 4,38+IVA 4%=4,55 ANNO 2022)</t>
  </si>
  <si>
    <t>ANNO 2023</t>
  </si>
  <si>
    <t>Atteso nell'anno 2023</t>
  </si>
  <si>
    <t>Raggiunto nell'anno 2023</t>
  </si>
  <si>
    <t xml:space="preserve">STRUTTURA - DATI ECONOMICO PATRIMONIALI                                                              PRE -  CONSUNTIVO                                                                                                                                                                                                                                                     </t>
  </si>
  <si>
    <t>3 - Rimborso di prestiti/chiusura anticipazioni</t>
  </si>
  <si>
    <t xml:space="preserve">spesa del personale </t>
  </si>
  <si>
    <t>N. cedolini complessivi (dipendenti 3, amministratori 3, segretario)</t>
  </si>
  <si>
    <t>i dati si riferiscono all'ultima dichiarazione MUD anno 2022</t>
  </si>
  <si>
    <t>Costi personale ruoli, accertamenti ….</t>
  </si>
  <si>
    <t>N° DIA presentate (cila, scia, cdu, accesso agli atti)</t>
  </si>
  <si>
    <t>costo cantoniere cooperativa (14,000 anno) 55%</t>
  </si>
  <si>
    <t xml:space="preserve">Spesa impegnata per manutenzioni ordinarie (470 e 2770 e seg.) </t>
  </si>
  <si>
    <t xml:space="preserve">Spesa stanziata manutenzioni ordinarie (470 e 2770 e seg.)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</si>
</sst>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&quot;€&quot;\ * #,##0.00_-;\-&quot;€&quot;\ * #,##0.00_-;_-&quot;€&quot;\ * &quot;-&quot;??_-;_-@_-"/>
    <numFmt numFmtId="166" formatCode="&quot;€&quot;\ #,##0.00"/>
    <numFmt numFmtId="167" formatCode="_(&quot;L.&quot;* #,##0.00_);_(&quot;L.&quot;* \(#,##0.00\);_(&quot;L.&quot;* &quot;-&quot;??_);_(@_)"/>
    <numFmt numFmtId="168" formatCode="0.000"/>
    <numFmt numFmtId="169" formatCode="_-* #,##0.00\ [$€-410]_-;\-* #,##0.00\ [$€-410]_-;_-* &quot;-&quot;??\ [$€-410]_-;_-@_-"/>
  </numFmts>
  <fonts count="50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0"/>
      <color indexed="10"/>
      <name val="Tahoma"/>
      <family val="2"/>
    </font>
    <font>
      <sz val="11"/>
      <name val="Tahoma"/>
      <family val="2"/>
    </font>
    <font>
      <i/>
      <sz val="11"/>
      <name val="Tahoma"/>
      <family val="2"/>
    </font>
    <font>
      <b/>
      <i/>
      <sz val="10"/>
      <name val="Tahoma"/>
      <family val="2"/>
    </font>
    <font>
      <u/>
      <sz val="10"/>
      <name val="Tahoma"/>
      <family val="2"/>
    </font>
    <font>
      <b/>
      <sz val="10"/>
      <color indexed="10"/>
      <name val="Tahoma"/>
      <family val="2"/>
    </font>
    <font>
      <b/>
      <sz val="8"/>
      <color indexed="10"/>
      <name val="Tahoma"/>
      <family val="2"/>
    </font>
    <font>
      <sz val="8"/>
      <color indexed="10"/>
      <name val="Tahoma"/>
      <family val="2"/>
    </font>
    <font>
      <b/>
      <sz val="10"/>
      <name val="Arial"/>
      <family val="2"/>
    </font>
    <font>
      <sz val="9"/>
      <color indexed="10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9"/>
      <color indexed="12"/>
      <name val="Tahoma"/>
      <family val="2"/>
    </font>
    <font>
      <b/>
      <sz val="9"/>
      <color indexed="12"/>
      <name val="Tahoma"/>
      <family val="2"/>
    </font>
    <font>
      <sz val="9"/>
      <color indexed="62"/>
      <name val="Tahoma"/>
      <family val="2"/>
    </font>
    <font>
      <sz val="10"/>
      <color indexed="62"/>
      <name val="Tahoma"/>
      <family val="2"/>
    </font>
    <font>
      <b/>
      <sz val="9"/>
      <color indexed="10"/>
      <name val="Tahoma"/>
      <family val="2"/>
    </font>
    <font>
      <strike/>
      <sz val="9"/>
      <name val="Tahoma"/>
      <family val="2"/>
    </font>
    <font>
      <strike/>
      <sz val="9"/>
      <color indexed="12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sz val="26"/>
      <name val="Tahoma"/>
      <family val="2"/>
    </font>
    <font>
      <b/>
      <sz val="10"/>
      <color rgb="FFFF0000"/>
      <name val="Tahoma"/>
      <family val="2"/>
    </font>
    <font>
      <sz val="9"/>
      <color theme="1"/>
      <name val="Tahoma"/>
      <family val="2"/>
    </font>
    <font>
      <sz val="10"/>
      <color theme="1"/>
      <name val="Tahoma"/>
      <family val="2"/>
    </font>
    <font>
      <b/>
      <sz val="9"/>
      <color rgb="FFFF0000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FFFF"/>
        <bgColor indexed="64"/>
      </patternFill>
    </fill>
  </fills>
  <borders count="2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46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1" applyNumberFormat="0" applyAlignment="0" applyProtection="0"/>
    <xf numFmtId="0" fontId="22" fillId="0" borderId="2" applyNumberFormat="0" applyFill="0" applyAlignment="0" applyProtection="0"/>
    <xf numFmtId="0" fontId="23" fillId="17" borderId="3" applyNumberFormat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24" fillId="7" borderId="1" applyNumberFormat="0" applyAlignment="0" applyProtection="0"/>
    <xf numFmtId="164" fontId="1" fillId="0" borderId="0" applyFont="0" applyFill="0" applyBorder="0" applyAlignment="0" applyProtection="0"/>
    <xf numFmtId="0" fontId="25" fillId="22" borderId="0" applyNumberFormat="0" applyBorder="0" applyAlignment="0" applyProtection="0"/>
    <xf numFmtId="0" fontId="1" fillId="23" borderId="4" applyNumberFormat="0" applyFont="0" applyAlignment="0" applyProtection="0"/>
    <xf numFmtId="0" fontId="26" fillId="16" borderId="5" applyNumberFormat="0" applyAlignment="0" applyProtection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3" borderId="0" applyNumberFormat="0" applyBorder="0" applyAlignment="0" applyProtection="0"/>
    <xf numFmtId="0" fontId="35" fillId="4" borderId="0" applyNumberFormat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51">
    <xf numFmtId="0" fontId="0" fillId="0" borderId="0" xfId="0"/>
    <xf numFmtId="0" fontId="2" fillId="0" borderId="0" xfId="0" applyFont="1"/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7" fillId="24" borderId="0" xfId="0" applyFont="1" applyFill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vertical="center" wrapText="1"/>
      <protection locked="0"/>
    </xf>
    <xf numFmtId="0" fontId="10" fillId="0" borderId="11" xfId="0" applyFont="1" applyBorder="1" applyAlignment="1" applyProtection="1">
      <alignment vertical="center" wrapText="1"/>
      <protection locked="0"/>
    </xf>
    <xf numFmtId="0" fontId="10" fillId="0" borderId="12" xfId="0" applyFont="1" applyBorder="1" applyAlignment="1" applyProtection="1">
      <alignment vertical="center" wrapText="1"/>
      <protection locked="0"/>
    </xf>
    <xf numFmtId="10" fontId="3" fillId="25" borderId="13" xfId="0" applyNumberFormat="1" applyFont="1" applyFill="1" applyBorder="1" applyAlignment="1">
      <alignment horizontal="center" vertical="center"/>
    </xf>
    <xf numFmtId="10" fontId="3" fillId="25" borderId="14" xfId="0" applyNumberFormat="1" applyFont="1" applyFill="1" applyBorder="1" applyAlignment="1">
      <alignment horizontal="center" vertical="center"/>
    </xf>
    <xf numFmtId="10" fontId="3" fillId="26" borderId="15" xfId="0" applyNumberFormat="1" applyFont="1" applyFill="1" applyBorder="1" applyAlignment="1">
      <alignment horizontal="center" vertical="center"/>
    </xf>
    <xf numFmtId="10" fontId="3" fillId="26" borderId="16" xfId="0" applyNumberFormat="1" applyFont="1" applyFill="1" applyBorder="1" applyAlignment="1">
      <alignment horizontal="center" vertical="center"/>
    </xf>
    <xf numFmtId="2" fontId="3" fillId="25" borderId="13" xfId="0" applyNumberFormat="1" applyFont="1" applyFill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10" fontId="3" fillId="26" borderId="17" xfId="0" applyNumberFormat="1" applyFont="1" applyFill="1" applyBorder="1" applyAlignment="1">
      <alignment horizontal="center" vertical="center"/>
    </xf>
    <xf numFmtId="10" fontId="5" fillId="0" borderId="13" xfId="0" applyNumberFormat="1" applyFont="1" applyBorder="1" applyAlignment="1">
      <alignment horizontal="center" vertical="center"/>
    </xf>
    <xf numFmtId="10" fontId="5" fillId="0" borderId="18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0" fontId="3" fillId="26" borderId="21" xfId="0" applyNumberFormat="1" applyFont="1" applyFill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/>
    <xf numFmtId="0" fontId="2" fillId="0" borderId="22" xfId="0" applyFont="1" applyBorder="1"/>
    <xf numFmtId="0" fontId="2" fillId="0" borderId="11" xfId="0" applyFont="1" applyBorder="1"/>
    <xf numFmtId="0" fontId="2" fillId="0" borderId="12" xfId="0" applyFont="1" applyBorder="1"/>
    <xf numFmtId="0" fontId="7" fillId="24" borderId="24" xfId="0" applyFont="1" applyFill="1" applyBorder="1" applyAlignment="1" applyProtection="1">
      <alignment horizontal="left" vertical="center" wrapText="1"/>
      <protection locked="0"/>
    </xf>
    <xf numFmtId="0" fontId="2" fillId="0" borderId="25" xfId="0" applyFont="1" applyBorder="1"/>
    <xf numFmtId="0" fontId="2" fillId="0" borderId="10" xfId="0" applyFont="1" applyBorder="1"/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6" fillId="27" borderId="27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2" fillId="27" borderId="32" xfId="0" applyFont="1" applyFill="1" applyBorder="1" applyAlignment="1" applyProtection="1">
      <alignment horizontal="center" vertical="center" wrapText="1"/>
      <protection locked="0"/>
    </xf>
    <xf numFmtId="2" fontId="2" fillId="0" borderId="33" xfId="0" applyNumberFormat="1" applyFont="1" applyBorder="1" applyAlignment="1" applyProtection="1">
      <alignment horizontal="center" vertical="center" wrapText="1"/>
      <protection locked="0"/>
    </xf>
    <xf numFmtId="0" fontId="2" fillId="27" borderId="34" xfId="0" applyFont="1" applyFill="1" applyBorder="1" applyAlignment="1" applyProtection="1">
      <alignment horizontal="center" vertical="center" wrapText="1"/>
      <protection locked="0"/>
    </xf>
    <xf numFmtId="0" fontId="3" fillId="27" borderId="32" xfId="0" applyFont="1" applyFill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2" fillId="27" borderId="36" xfId="0" applyFont="1" applyFill="1" applyBorder="1" applyAlignment="1" applyProtection="1">
      <alignment horizontal="center" vertical="center" wrapText="1"/>
      <protection locked="0"/>
    </xf>
    <xf numFmtId="2" fontId="2" fillId="0" borderId="37" xfId="0" applyNumberFormat="1" applyFont="1" applyBorder="1" applyAlignment="1" applyProtection="1">
      <alignment horizontal="center" vertical="center" wrapText="1"/>
      <protection locked="0"/>
    </xf>
    <xf numFmtId="0" fontId="2" fillId="27" borderId="38" xfId="0" applyFont="1" applyFill="1" applyBorder="1" applyAlignment="1" applyProtection="1">
      <alignment horizontal="center" vertical="center" wrapText="1"/>
      <protection locked="0"/>
    </xf>
    <xf numFmtId="0" fontId="3" fillId="27" borderId="36" xfId="0" applyFont="1" applyFill="1" applyBorder="1" applyAlignment="1" applyProtection="1">
      <alignment horizontal="center" vertical="center" wrapText="1"/>
      <protection locked="0"/>
    </xf>
    <xf numFmtId="10" fontId="5" fillId="25" borderId="3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2" fillId="27" borderId="41" xfId="0" applyFont="1" applyFill="1" applyBorder="1" applyAlignment="1" applyProtection="1">
      <alignment horizontal="center" vertical="center" wrapText="1"/>
      <protection locked="0"/>
    </xf>
    <xf numFmtId="2" fontId="2" fillId="0" borderId="42" xfId="0" applyNumberFormat="1" applyFont="1" applyBorder="1" applyAlignment="1" applyProtection="1">
      <alignment horizontal="center" vertical="center" wrapText="1"/>
      <protection locked="0"/>
    </xf>
    <xf numFmtId="0" fontId="2" fillId="27" borderId="43" xfId="0" applyFont="1" applyFill="1" applyBorder="1" applyAlignment="1" applyProtection="1">
      <alignment horizontal="center" vertical="center" wrapText="1"/>
      <protection locked="0"/>
    </xf>
    <xf numFmtId="0" fontId="3" fillId="27" borderId="41" xfId="0" applyFont="1" applyFill="1" applyBorder="1" applyAlignment="1" applyProtection="1">
      <alignment horizontal="center" vertical="center" wrapText="1"/>
      <protection locked="0"/>
    </xf>
    <xf numFmtId="166" fontId="8" fillId="0" borderId="31" xfId="0" applyNumberFormat="1" applyFont="1" applyBorder="1" applyAlignment="1" applyProtection="1">
      <alignment horizontal="center" vertical="center" wrapText="1"/>
      <protection locked="0"/>
    </xf>
    <xf numFmtId="0" fontId="8" fillId="0" borderId="44" xfId="0" applyFont="1" applyBorder="1" applyAlignment="1" applyProtection="1">
      <alignment horizontal="center" vertical="center" wrapText="1"/>
      <protection locked="0"/>
    </xf>
    <xf numFmtId="0" fontId="2" fillId="27" borderId="45" xfId="0" applyFont="1" applyFill="1" applyBorder="1" applyAlignment="1" applyProtection="1">
      <alignment horizontal="center" vertical="center" wrapText="1"/>
      <protection locked="0"/>
    </xf>
    <xf numFmtId="2" fontId="2" fillId="0" borderId="46" xfId="0" applyNumberFormat="1" applyFont="1" applyBorder="1" applyAlignment="1" applyProtection="1">
      <alignment horizontal="center" vertical="center" wrapText="1"/>
      <protection locked="0"/>
    </xf>
    <xf numFmtId="0" fontId="3" fillId="27" borderId="45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7" fillId="24" borderId="47" xfId="0" applyFont="1" applyFill="1" applyBorder="1" applyAlignment="1" applyProtection="1">
      <alignment horizontal="left" vertical="center" wrapText="1"/>
      <protection locked="0"/>
    </xf>
    <xf numFmtId="166" fontId="8" fillId="27" borderId="31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31" xfId="0" applyNumberFormat="1" applyFont="1" applyBorder="1" applyAlignment="1" applyProtection="1">
      <alignment horizontal="center" vertical="center" wrapText="1"/>
      <protection locked="0"/>
    </xf>
    <xf numFmtId="4" fontId="2" fillId="27" borderId="34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35" xfId="0" applyNumberFormat="1" applyFont="1" applyBorder="1" applyAlignment="1" applyProtection="1">
      <alignment horizontal="center" vertical="center" wrapText="1"/>
      <protection locked="0"/>
    </xf>
    <xf numFmtId="166" fontId="2" fillId="27" borderId="38" xfId="0" applyNumberFormat="1" applyFont="1" applyFill="1" applyBorder="1" applyAlignment="1" applyProtection="1">
      <alignment horizontal="center" vertical="center" wrapText="1"/>
      <protection locked="0"/>
    </xf>
    <xf numFmtId="166" fontId="3" fillId="27" borderId="36" xfId="0" applyNumberFormat="1" applyFont="1" applyFill="1" applyBorder="1" applyAlignment="1" applyProtection="1">
      <alignment horizontal="center" vertical="center" wrapText="1"/>
      <protection locked="0"/>
    </xf>
    <xf numFmtId="0" fontId="8" fillId="27" borderId="35" xfId="0" applyFont="1" applyFill="1" applyBorder="1" applyAlignment="1" applyProtection="1">
      <alignment horizontal="center" vertical="center" wrapText="1"/>
      <protection locked="0"/>
    </xf>
    <xf numFmtId="2" fontId="5" fillId="0" borderId="18" xfId="0" applyNumberFormat="1" applyFont="1" applyBorder="1" applyAlignment="1">
      <alignment horizontal="center" vertical="center"/>
    </xf>
    <xf numFmtId="0" fontId="7" fillId="27" borderId="35" xfId="0" applyFont="1" applyFill="1" applyBorder="1" applyAlignment="1" applyProtection="1">
      <alignment horizontal="center" vertical="center" wrapText="1"/>
      <protection locked="0"/>
    </xf>
    <xf numFmtId="4" fontId="8" fillId="0" borderId="35" xfId="0" applyNumberFormat="1" applyFont="1" applyBorder="1" applyAlignment="1" applyProtection="1">
      <alignment horizontal="center" vertical="center" wrapText="1"/>
      <protection locked="0"/>
    </xf>
    <xf numFmtId="4" fontId="2" fillId="27" borderId="38" xfId="0" applyNumberFormat="1" applyFont="1" applyFill="1" applyBorder="1" applyAlignment="1" applyProtection="1">
      <alignment horizontal="center" vertical="center" wrapText="1"/>
      <protection locked="0"/>
    </xf>
    <xf numFmtId="4" fontId="3" fillId="27" borderId="36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9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4" fontId="3" fillId="0" borderId="50" xfId="0" applyNumberFormat="1" applyFont="1" applyBorder="1" applyAlignment="1">
      <alignment horizontal="center" vertical="center"/>
    </xf>
    <xf numFmtId="4" fontId="3" fillId="0" borderId="51" xfId="0" applyNumberFormat="1" applyFont="1" applyBorder="1" applyAlignment="1">
      <alignment horizontal="center" vertical="center"/>
    </xf>
    <xf numFmtId="10" fontId="2" fillId="0" borderId="19" xfId="0" applyNumberFormat="1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166" fontId="8" fillId="27" borderId="35" xfId="0" applyNumberFormat="1" applyFont="1" applyFill="1" applyBorder="1" applyAlignment="1" applyProtection="1">
      <alignment horizontal="center" vertical="center" wrapText="1"/>
      <protection locked="0"/>
    </xf>
    <xf numFmtId="166" fontId="7" fillId="27" borderId="35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13" xfId="0" applyNumberFormat="1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10" fontId="5" fillId="0" borderId="14" xfId="0" applyNumberFormat="1" applyFont="1" applyBorder="1" applyAlignment="1">
      <alignment horizontal="center" vertical="center"/>
    </xf>
    <xf numFmtId="10" fontId="3" fillId="25" borderId="18" xfId="0" applyNumberFormat="1" applyFont="1" applyFill="1" applyBorder="1" applyAlignment="1">
      <alignment horizontal="center" vertical="center"/>
    </xf>
    <xf numFmtId="2" fontId="3" fillId="25" borderId="18" xfId="0" applyNumberFormat="1" applyFont="1" applyFill="1" applyBorder="1" applyAlignment="1">
      <alignment horizontal="center" vertical="center"/>
    </xf>
    <xf numFmtId="2" fontId="8" fillId="0" borderId="35" xfId="0" applyNumberFormat="1" applyFont="1" applyBorder="1" applyAlignment="1" applyProtection="1">
      <alignment horizontal="center" vertical="center" wrapText="1"/>
      <protection locked="0"/>
    </xf>
    <xf numFmtId="2" fontId="2" fillId="27" borderId="38" xfId="0" applyNumberFormat="1" applyFont="1" applyFill="1" applyBorder="1" applyAlignment="1" applyProtection="1">
      <alignment horizontal="center" vertical="center" wrapText="1"/>
      <protection locked="0"/>
    </xf>
    <xf numFmtId="2" fontId="3" fillId="27" borderId="36" xfId="0" applyNumberFormat="1" applyFont="1" applyFill="1" applyBorder="1" applyAlignment="1" applyProtection="1">
      <alignment horizontal="center" vertical="center" wrapText="1"/>
      <protection locked="0"/>
    </xf>
    <xf numFmtId="2" fontId="8" fillId="27" borderId="35" xfId="0" applyNumberFormat="1" applyFont="1" applyFill="1" applyBorder="1" applyAlignment="1" applyProtection="1">
      <alignment horizontal="center" vertical="center" wrapText="1"/>
      <protection locked="0"/>
    </xf>
    <xf numFmtId="2" fontId="7" fillId="27" borderId="3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3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0" fontId="5" fillId="0" borderId="0" xfId="0" applyFont="1"/>
    <xf numFmtId="0" fontId="3" fillId="28" borderId="55" xfId="0" applyFont="1" applyFill="1" applyBorder="1" applyAlignment="1">
      <alignment vertical="center"/>
    </xf>
    <xf numFmtId="0" fontId="3" fillId="28" borderId="56" xfId="0" applyFont="1" applyFill="1" applyBorder="1" applyAlignment="1">
      <alignment vertical="center"/>
    </xf>
    <xf numFmtId="1" fontId="3" fillId="28" borderId="57" xfId="0" applyNumberFormat="1" applyFont="1" applyFill="1" applyBorder="1" applyAlignment="1" applyProtection="1">
      <alignment vertical="center" wrapText="1"/>
      <protection locked="0"/>
    </xf>
    <xf numFmtId="1" fontId="3" fillId="28" borderId="58" xfId="0" applyNumberFormat="1" applyFont="1" applyFill="1" applyBorder="1" applyAlignment="1" applyProtection="1">
      <alignment vertical="center" wrapText="1"/>
      <protection locked="0"/>
    </xf>
    <xf numFmtId="0" fontId="3" fillId="28" borderId="57" xfId="0" applyFont="1" applyFill="1" applyBorder="1" applyAlignment="1">
      <alignment vertical="center"/>
    </xf>
    <xf numFmtId="1" fontId="3" fillId="28" borderId="56" xfId="0" applyNumberFormat="1" applyFont="1" applyFill="1" applyBorder="1" applyAlignment="1" applyProtection="1">
      <alignment vertical="center" wrapText="1"/>
      <protection locked="0"/>
    </xf>
    <xf numFmtId="0" fontId="3" fillId="28" borderId="59" xfId="0" applyFont="1" applyFill="1" applyBorder="1" applyAlignment="1" applyProtection="1">
      <alignment vertical="center" wrapText="1"/>
      <protection locked="0"/>
    </xf>
    <xf numFmtId="0" fontId="3" fillId="28" borderId="53" xfId="0" applyFont="1" applyFill="1" applyBorder="1" applyAlignment="1" applyProtection="1">
      <alignment vertical="center" wrapText="1"/>
      <protection locked="0"/>
    </xf>
    <xf numFmtId="0" fontId="2" fillId="0" borderId="60" xfId="0" applyFont="1" applyBorder="1"/>
    <xf numFmtId="0" fontId="2" fillId="0" borderId="24" xfId="0" applyFont="1" applyBorder="1"/>
    <xf numFmtId="0" fontId="2" fillId="0" borderId="61" xfId="0" applyFont="1" applyBorder="1"/>
    <xf numFmtId="0" fontId="2" fillId="0" borderId="0" xfId="0" applyFont="1" applyAlignment="1">
      <alignment horizontal="left"/>
    </xf>
    <xf numFmtId="4" fontId="5" fillId="0" borderId="35" xfId="0" applyNumberFormat="1" applyFont="1" applyBorder="1" applyAlignment="1" applyProtection="1">
      <alignment vertical="center"/>
      <protection locked="0"/>
    </xf>
    <xf numFmtId="0" fontId="3" fillId="0" borderId="0" xfId="0" applyFont="1"/>
    <xf numFmtId="10" fontId="3" fillId="25" borderId="62" xfId="0" applyNumberFormat="1" applyFont="1" applyFill="1" applyBorder="1" applyAlignment="1">
      <alignment horizontal="center" vertical="center"/>
    </xf>
    <xf numFmtId="2" fontId="2" fillId="0" borderId="63" xfId="0" applyNumberFormat="1" applyFont="1" applyBorder="1" applyAlignment="1" applyProtection="1">
      <alignment horizontal="center" vertical="center" wrapText="1"/>
      <protection locked="0"/>
    </xf>
    <xf numFmtId="10" fontId="5" fillId="25" borderId="64" xfId="0" applyNumberFormat="1" applyFont="1" applyFill="1" applyBorder="1" applyAlignment="1" applyProtection="1">
      <alignment horizontal="center" vertical="center" wrapText="1"/>
      <protection locked="0"/>
    </xf>
    <xf numFmtId="10" fontId="8" fillId="0" borderId="35" xfId="0" applyNumberFormat="1" applyFont="1" applyBorder="1" applyAlignment="1" applyProtection="1">
      <alignment horizontal="center" vertical="center" wrapText="1"/>
      <protection locked="0"/>
    </xf>
    <xf numFmtId="2" fontId="2" fillId="0" borderId="65" xfId="0" applyNumberFormat="1" applyFont="1" applyBorder="1" applyAlignment="1" applyProtection="1">
      <alignment horizontal="center" vertical="center" wrapText="1"/>
      <protection locked="0"/>
    </xf>
    <xf numFmtId="166" fontId="3" fillId="25" borderId="52" xfId="0" applyNumberFormat="1" applyFont="1" applyFill="1" applyBorder="1" applyAlignment="1">
      <alignment horizontal="center" vertical="center"/>
    </xf>
    <xf numFmtId="166" fontId="2" fillId="0" borderId="37" xfId="0" applyNumberFormat="1" applyFont="1" applyBorder="1" applyAlignment="1" applyProtection="1">
      <alignment horizontal="center" vertical="center" wrapText="1"/>
      <protection locked="0"/>
    </xf>
    <xf numFmtId="166" fontId="5" fillId="0" borderId="14" xfId="0" applyNumberFormat="1" applyFont="1" applyBorder="1" applyAlignment="1">
      <alignment horizontal="center" vertical="center"/>
    </xf>
    <xf numFmtId="166" fontId="3" fillId="25" borderId="14" xfId="0" applyNumberFormat="1" applyFont="1" applyFill="1" applyBorder="1" applyAlignment="1">
      <alignment horizontal="center" vertical="center"/>
    </xf>
    <xf numFmtId="166" fontId="5" fillId="0" borderId="52" xfId="0" applyNumberFormat="1" applyFont="1" applyBorder="1" applyAlignment="1">
      <alignment horizontal="center" vertical="center"/>
    </xf>
    <xf numFmtId="10" fontId="8" fillId="0" borderId="31" xfId="0" applyNumberFormat="1" applyFont="1" applyBorder="1" applyAlignment="1" applyProtection="1">
      <alignment horizontal="center" vertical="center" wrapText="1"/>
      <protection locked="0"/>
    </xf>
    <xf numFmtId="10" fontId="2" fillId="27" borderId="34" xfId="0" applyNumberFormat="1" applyFont="1" applyFill="1" applyBorder="1" applyAlignment="1" applyProtection="1">
      <alignment horizontal="center" vertical="center" wrapText="1"/>
      <protection locked="0"/>
    </xf>
    <xf numFmtId="10" fontId="3" fillId="27" borderId="32" xfId="0" applyNumberFormat="1" applyFont="1" applyFill="1" applyBorder="1" applyAlignment="1" applyProtection="1">
      <alignment horizontal="center" vertical="center" wrapText="1"/>
      <protection locked="0"/>
    </xf>
    <xf numFmtId="166" fontId="2" fillId="27" borderId="36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8" xfId="0" applyNumberFormat="1" applyFont="1" applyBorder="1" applyAlignment="1">
      <alignment horizontal="center" vertical="center"/>
    </xf>
    <xf numFmtId="3" fontId="8" fillId="0" borderId="35" xfId="0" applyNumberFormat="1" applyFont="1" applyBorder="1" applyAlignment="1" applyProtection="1">
      <alignment horizontal="center" vertical="center" wrapText="1"/>
      <protection locked="0"/>
    </xf>
    <xf numFmtId="3" fontId="3" fillId="27" borderId="36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26" xfId="0" applyNumberFormat="1" applyFont="1" applyBorder="1" applyAlignment="1" applyProtection="1">
      <alignment horizontal="center" vertical="center" wrapText="1"/>
      <protection locked="0"/>
    </xf>
    <xf numFmtId="0" fontId="2" fillId="27" borderId="37" xfId="0" applyFont="1" applyFill="1" applyBorder="1" applyAlignment="1">
      <alignment horizontal="center"/>
    </xf>
    <xf numFmtId="0" fontId="2" fillId="27" borderId="24" xfId="0" applyFont="1" applyFill="1" applyBorder="1"/>
    <xf numFmtId="0" fontId="2" fillId="0" borderId="46" xfId="0" applyFont="1" applyBorder="1" applyAlignment="1">
      <alignment horizontal="center"/>
    </xf>
    <xf numFmtId="166" fontId="5" fillId="0" borderId="62" xfId="0" applyNumberFormat="1" applyFont="1" applyBorder="1" applyAlignment="1">
      <alignment horizontal="center" vertical="center"/>
    </xf>
    <xf numFmtId="0" fontId="7" fillId="24" borderId="66" xfId="0" applyFont="1" applyFill="1" applyBorder="1" applyAlignment="1" applyProtection="1">
      <alignment horizontal="left" vertical="center" wrapText="1"/>
      <protection locked="0"/>
    </xf>
    <xf numFmtId="4" fontId="8" fillId="27" borderId="27" xfId="0" applyNumberFormat="1" applyFont="1" applyFill="1" applyBorder="1" applyAlignment="1" applyProtection="1">
      <alignment horizontal="center" vertical="center" wrapText="1"/>
      <protection locked="0"/>
    </xf>
    <xf numFmtId="166" fontId="3" fillId="25" borderId="13" xfId="0" applyNumberFormat="1" applyFont="1" applyFill="1" applyBorder="1" applyAlignment="1">
      <alignment horizontal="center" vertical="center"/>
    </xf>
    <xf numFmtId="4" fontId="8" fillId="27" borderId="67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35" xfId="0" applyNumberFormat="1" applyFont="1" applyBorder="1" applyAlignment="1" applyProtection="1">
      <alignment horizontal="center" vertical="center" wrapText="1"/>
      <protection locked="0"/>
    </xf>
    <xf numFmtId="165" fontId="8" fillId="0" borderId="31" xfId="0" applyNumberFormat="1" applyFont="1" applyBorder="1" applyAlignment="1" applyProtection="1">
      <alignment horizontal="center" vertical="center" wrapText="1"/>
      <protection locked="0"/>
    </xf>
    <xf numFmtId="165" fontId="2" fillId="27" borderId="32" xfId="0" applyNumberFormat="1" applyFont="1" applyFill="1" applyBorder="1" applyAlignment="1" applyProtection="1">
      <alignment horizontal="center" vertical="center" wrapText="1"/>
      <protection locked="0"/>
    </xf>
    <xf numFmtId="165" fontId="2" fillId="27" borderId="38" xfId="0" applyNumberFormat="1" applyFont="1" applyFill="1" applyBorder="1" applyAlignment="1" applyProtection="1">
      <alignment horizontal="center" vertical="center" wrapText="1"/>
      <protection locked="0"/>
    </xf>
    <xf numFmtId="165" fontId="2" fillId="27" borderId="36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37" xfId="0" applyNumberFormat="1" applyFont="1" applyBorder="1" applyAlignment="1" applyProtection="1">
      <alignment horizontal="center" vertical="center" wrapText="1"/>
      <protection locked="0"/>
    </xf>
    <xf numFmtId="3" fontId="8" fillId="0" borderId="3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2" fillId="0" borderId="25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22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6" fillId="27" borderId="27" xfId="0" applyFont="1" applyFill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3" fontId="8" fillId="0" borderId="31" xfId="0" applyNumberFormat="1" applyFont="1" applyBorder="1" applyAlignment="1">
      <alignment horizontal="center"/>
    </xf>
    <xf numFmtId="0" fontId="8" fillId="0" borderId="31" xfId="0" applyFont="1" applyBorder="1" applyAlignment="1">
      <alignment horizontal="center" vertical="center" wrapText="1"/>
    </xf>
    <xf numFmtId="0" fontId="2" fillId="27" borderId="32" xfId="0" applyFont="1" applyFill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10" fontId="5" fillId="25" borderId="68" xfId="0" applyNumberFormat="1" applyFont="1" applyFill="1" applyBorder="1" applyAlignment="1">
      <alignment horizontal="center" vertical="center" wrapText="1"/>
    </xf>
    <xf numFmtId="10" fontId="5" fillId="25" borderId="69" xfId="0" applyNumberFormat="1" applyFont="1" applyFill="1" applyBorder="1" applyAlignment="1">
      <alignment horizontal="center" vertical="center" wrapText="1"/>
    </xf>
    <xf numFmtId="1" fontId="8" fillId="0" borderId="35" xfId="0" applyNumberFormat="1" applyFont="1" applyBorder="1" applyAlignment="1" applyProtection="1">
      <alignment horizontal="center" vertical="center" wrapText="1"/>
      <protection locked="0"/>
    </xf>
    <xf numFmtId="1" fontId="2" fillId="27" borderId="36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7" xfId="0" applyNumberFormat="1" applyFont="1" applyBorder="1" applyAlignment="1">
      <alignment horizontal="center" vertical="center" wrapText="1"/>
    </xf>
    <xf numFmtId="1" fontId="2" fillId="27" borderId="38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37" xfId="0" applyNumberFormat="1" applyFont="1" applyBorder="1" applyAlignment="1">
      <alignment horizontal="center" vertical="center" wrapText="1"/>
    </xf>
    <xf numFmtId="1" fontId="8" fillId="27" borderId="35" xfId="0" applyNumberFormat="1" applyFont="1" applyFill="1" applyBorder="1" applyAlignment="1" applyProtection="1">
      <alignment horizontal="center" vertical="center" wrapText="1"/>
      <protection locked="0"/>
    </xf>
    <xf numFmtId="1" fontId="7" fillId="27" borderId="35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37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10" fontId="2" fillId="27" borderId="32" xfId="0" applyNumberFormat="1" applyFont="1" applyFill="1" applyBorder="1" applyAlignment="1" applyProtection="1">
      <alignment horizontal="center" vertical="center" wrapText="1"/>
      <protection locked="0"/>
    </xf>
    <xf numFmtId="10" fontId="2" fillId="0" borderId="33" xfId="0" applyNumberFormat="1" applyFont="1" applyBorder="1" applyAlignment="1">
      <alignment horizontal="center" vertical="center" wrapText="1"/>
    </xf>
    <xf numFmtId="0" fontId="2" fillId="27" borderId="37" xfId="0" applyFont="1" applyFill="1" applyBorder="1" applyAlignment="1" applyProtection="1">
      <alignment horizontal="center"/>
      <protection locked="0"/>
    </xf>
    <xf numFmtId="0" fontId="2" fillId="27" borderId="24" xfId="0" applyFont="1" applyFill="1" applyBorder="1" applyProtection="1"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2" fillId="0" borderId="46" xfId="0" applyFont="1" applyBorder="1" applyAlignment="1" applyProtection="1">
      <alignment horizont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2" fontId="6" fillId="25" borderId="13" xfId="0" applyNumberFormat="1" applyFont="1" applyFill="1" applyBorder="1" applyAlignment="1">
      <alignment horizontal="center" vertical="center"/>
    </xf>
    <xf numFmtId="10" fontId="6" fillId="25" borderId="18" xfId="0" applyNumberFormat="1" applyFont="1" applyFill="1" applyBorder="1" applyAlignment="1">
      <alignment horizontal="center" vertical="center"/>
    </xf>
    <xf numFmtId="10" fontId="15" fillId="28" borderId="18" xfId="0" applyNumberFormat="1" applyFont="1" applyFill="1" applyBorder="1" applyAlignment="1">
      <alignment horizontal="center" vertical="center"/>
    </xf>
    <xf numFmtId="10" fontId="2" fillId="0" borderId="19" xfId="0" applyNumberFormat="1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2" fontId="5" fillId="0" borderId="52" xfId="0" applyNumberFormat="1" applyFont="1" applyBorder="1" applyAlignment="1" applyProtection="1">
      <alignment horizontal="center" vertical="center"/>
      <protection locked="0"/>
    </xf>
    <xf numFmtId="0" fontId="3" fillId="25" borderId="70" xfId="0" applyFont="1" applyFill="1" applyBorder="1" applyAlignment="1" applyProtection="1">
      <alignment horizontal="center" vertical="center"/>
      <protection locked="0"/>
    </xf>
    <xf numFmtId="10" fontId="5" fillId="0" borderId="52" xfId="0" applyNumberFormat="1" applyFont="1" applyBorder="1" applyAlignment="1" applyProtection="1">
      <alignment horizontal="center" vertical="center"/>
      <protection locked="0"/>
    </xf>
    <xf numFmtId="10" fontId="3" fillId="26" borderId="23" xfId="0" applyNumberFormat="1" applyFont="1" applyFill="1" applyBorder="1" applyAlignment="1" applyProtection="1">
      <alignment horizontal="center" vertical="center"/>
      <protection locked="0"/>
    </xf>
    <xf numFmtId="2" fontId="2" fillId="0" borderId="19" xfId="0" applyNumberFormat="1" applyFont="1" applyBorder="1" applyAlignment="1" applyProtection="1">
      <alignment horizontal="center" vertical="center"/>
      <protection locked="0"/>
    </xf>
    <xf numFmtId="4" fontId="3" fillId="0" borderId="50" xfId="0" applyNumberFormat="1" applyFont="1" applyBorder="1" applyAlignment="1" applyProtection="1">
      <alignment horizontal="center" vertical="center"/>
      <protection locked="0"/>
    </xf>
    <xf numFmtId="4" fontId="3" fillId="0" borderId="51" xfId="0" applyNumberFormat="1" applyFont="1" applyBorder="1" applyAlignment="1" applyProtection="1">
      <alignment horizontal="center" vertical="center"/>
      <protection locked="0"/>
    </xf>
    <xf numFmtId="165" fontId="5" fillId="0" borderId="13" xfId="0" applyNumberFormat="1" applyFont="1" applyBorder="1" applyAlignment="1">
      <alignment horizontal="center" vertical="center"/>
    </xf>
    <xf numFmtId="165" fontId="3" fillId="25" borderId="71" xfId="0" applyNumberFormat="1" applyFont="1" applyFill="1" applyBorder="1" applyAlignment="1">
      <alignment horizontal="center" vertical="center"/>
    </xf>
    <xf numFmtId="10" fontId="3" fillId="26" borderId="72" xfId="0" applyNumberFormat="1" applyFont="1" applyFill="1" applyBorder="1" applyAlignment="1" applyProtection="1">
      <alignment horizontal="center" vertical="center"/>
      <protection locked="0"/>
    </xf>
    <xf numFmtId="0" fontId="15" fillId="0" borderId="48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2" fontId="2" fillId="0" borderId="73" xfId="0" applyNumberFormat="1" applyFont="1" applyBorder="1" applyAlignment="1" applyProtection="1">
      <alignment horizontal="center" vertical="center"/>
      <protection locked="0"/>
    </xf>
    <xf numFmtId="10" fontId="3" fillId="25" borderId="73" xfId="0" applyNumberFormat="1" applyFont="1" applyFill="1" applyBorder="1" applyAlignment="1" applyProtection="1">
      <alignment horizontal="center" vertical="center"/>
      <protection locked="0"/>
    </xf>
    <xf numFmtId="0" fontId="5" fillId="0" borderId="74" xfId="0" applyFont="1" applyBorder="1" applyAlignment="1" applyProtection="1">
      <alignment horizontal="center" vertical="center"/>
      <protection locked="0"/>
    </xf>
    <xf numFmtId="10" fontId="3" fillId="26" borderId="75" xfId="0" applyNumberFormat="1" applyFont="1" applyFill="1" applyBorder="1" applyAlignment="1" applyProtection="1">
      <alignment horizontal="center" vertical="center"/>
      <protection locked="0"/>
    </xf>
    <xf numFmtId="3" fontId="2" fillId="0" borderId="33" xfId="0" applyNumberFormat="1" applyFont="1" applyBorder="1" applyAlignment="1">
      <alignment horizontal="center" vertical="center" wrapText="1"/>
    </xf>
    <xf numFmtId="3" fontId="2" fillId="27" borderId="34" xfId="0" applyNumberFormat="1" applyFont="1" applyFill="1" applyBorder="1" applyAlignment="1" applyProtection="1">
      <alignment horizontal="center" vertical="center" wrapText="1"/>
      <protection locked="0"/>
    </xf>
    <xf numFmtId="3" fontId="2" fillId="27" borderId="3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37" xfId="0" applyNumberFormat="1" applyFont="1" applyBorder="1" applyAlignment="1">
      <alignment horizontal="center" vertical="center" wrapText="1"/>
    </xf>
    <xf numFmtId="3" fontId="2" fillId="27" borderId="38" xfId="0" applyNumberFormat="1" applyFont="1" applyFill="1" applyBorder="1" applyAlignment="1" applyProtection="1">
      <alignment horizontal="center" vertical="center" wrapText="1"/>
      <protection locked="0"/>
    </xf>
    <xf numFmtId="3" fontId="2" fillId="27" borderId="32" xfId="0" applyNumberFormat="1" applyFont="1" applyFill="1" applyBorder="1" applyAlignment="1" applyProtection="1">
      <alignment horizontal="center" vertical="center" wrapText="1"/>
      <protection locked="0"/>
    </xf>
    <xf numFmtId="10" fontId="8" fillId="0" borderId="40" xfId="0" applyNumberFormat="1" applyFont="1" applyBorder="1" applyAlignment="1" applyProtection="1">
      <alignment horizontal="center" vertical="center" wrapText="1"/>
      <protection locked="0"/>
    </xf>
    <xf numFmtId="10" fontId="2" fillId="27" borderId="41" xfId="0" applyNumberFormat="1" applyFont="1" applyFill="1" applyBorder="1" applyAlignment="1" applyProtection="1">
      <alignment horizontal="center" vertical="center" wrapText="1"/>
      <protection locked="0"/>
    </xf>
    <xf numFmtId="10" fontId="2" fillId="0" borderId="37" xfId="0" applyNumberFormat="1" applyFont="1" applyBorder="1" applyAlignment="1">
      <alignment horizontal="center" vertical="center" wrapText="1"/>
    </xf>
    <xf numFmtId="10" fontId="3" fillId="27" borderId="41" xfId="0" applyNumberFormat="1" applyFont="1" applyFill="1" applyBorder="1" applyAlignment="1" applyProtection="1">
      <alignment horizontal="center" vertical="center" wrapText="1"/>
      <protection locked="0"/>
    </xf>
    <xf numFmtId="10" fontId="6" fillId="25" borderId="13" xfId="0" applyNumberFormat="1" applyFont="1" applyFill="1" applyBorder="1" applyAlignment="1">
      <alignment horizontal="center" vertical="center"/>
    </xf>
    <xf numFmtId="2" fontId="6" fillId="25" borderId="14" xfId="0" applyNumberFormat="1" applyFont="1" applyFill="1" applyBorder="1" applyAlignment="1">
      <alignment horizontal="center" vertical="center"/>
    </xf>
    <xf numFmtId="10" fontId="6" fillId="25" borderId="14" xfId="0" applyNumberFormat="1" applyFont="1" applyFill="1" applyBorder="1" applyAlignment="1">
      <alignment horizontal="center" vertical="center"/>
    </xf>
    <xf numFmtId="10" fontId="3" fillId="26" borderId="21" xfId="0" applyNumberFormat="1" applyFont="1" applyFill="1" applyBorder="1" applyAlignment="1" applyProtection="1">
      <alignment horizontal="center" vertical="center"/>
      <protection locked="0"/>
    </xf>
    <xf numFmtId="10" fontId="5" fillId="0" borderId="18" xfId="0" applyNumberFormat="1" applyFont="1" applyBorder="1" applyAlignment="1" applyProtection="1">
      <alignment horizontal="center" vertical="center"/>
      <protection locked="0"/>
    </xf>
    <xf numFmtId="10" fontId="15" fillId="28" borderId="18" xfId="0" applyNumberFormat="1" applyFont="1" applyFill="1" applyBorder="1" applyAlignment="1" applyProtection="1">
      <alignment horizontal="center" vertical="center"/>
      <protection locked="0"/>
    </xf>
    <xf numFmtId="10" fontId="5" fillId="0" borderId="19" xfId="0" applyNumberFormat="1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2" fontId="5" fillId="0" borderId="14" xfId="0" applyNumberFormat="1" applyFont="1" applyBorder="1" applyAlignment="1" applyProtection="1">
      <alignment horizontal="center" vertical="center"/>
      <protection locked="0"/>
    </xf>
    <xf numFmtId="0" fontId="6" fillId="25" borderId="76" xfId="0" applyFont="1" applyFill="1" applyBorder="1" applyAlignment="1" applyProtection="1">
      <alignment horizontal="center" vertical="center"/>
      <protection locked="0"/>
    </xf>
    <xf numFmtId="10" fontId="3" fillId="26" borderId="16" xfId="0" applyNumberFormat="1" applyFont="1" applyFill="1" applyBorder="1" applyAlignment="1" applyProtection="1">
      <alignment horizontal="center" vertical="center"/>
      <protection locked="0"/>
    </xf>
    <xf numFmtId="2" fontId="5" fillId="0" borderId="19" xfId="0" applyNumberFormat="1" applyFont="1" applyBorder="1" applyAlignment="1" applyProtection="1">
      <alignment horizontal="center" vertical="center"/>
      <protection locked="0"/>
    </xf>
    <xf numFmtId="4" fontId="6" fillId="0" borderId="50" xfId="0" applyNumberFormat="1" applyFont="1" applyBorder="1" applyAlignment="1" applyProtection="1">
      <alignment horizontal="center" vertical="center"/>
      <protection locked="0"/>
    </xf>
    <xf numFmtId="165" fontId="5" fillId="0" borderId="14" xfId="0" applyNumberFormat="1" applyFont="1" applyBorder="1" applyAlignment="1">
      <alignment horizontal="center" vertical="center"/>
    </xf>
    <xf numFmtId="165" fontId="6" fillId="25" borderId="76" xfId="0" applyNumberFormat="1" applyFont="1" applyFill="1" applyBorder="1" applyAlignment="1">
      <alignment horizontal="center" vertical="center"/>
    </xf>
    <xf numFmtId="165" fontId="15" fillId="28" borderId="14" xfId="0" applyNumberFormat="1" applyFont="1" applyFill="1" applyBorder="1" applyAlignment="1">
      <alignment horizontal="center" vertical="center"/>
    </xf>
    <xf numFmtId="10" fontId="3" fillId="26" borderId="72" xfId="0" applyNumberFormat="1" applyFont="1" applyFill="1" applyBorder="1" applyAlignment="1">
      <alignment horizontal="center" vertical="center"/>
    </xf>
    <xf numFmtId="165" fontId="5" fillId="0" borderId="18" xfId="0" applyNumberFormat="1" applyFont="1" applyBorder="1" applyAlignment="1">
      <alignment horizontal="center" vertical="center"/>
    </xf>
    <xf numFmtId="0" fontId="3" fillId="0" borderId="20" xfId="0" applyFont="1" applyBorder="1" applyAlignment="1" applyProtection="1">
      <alignment horizontal="center" vertical="center"/>
      <protection locked="0"/>
    </xf>
    <xf numFmtId="10" fontId="5" fillId="0" borderId="77" xfId="0" applyNumberFormat="1" applyFont="1" applyBorder="1" applyAlignment="1">
      <alignment horizontal="center" vertical="center"/>
    </xf>
    <xf numFmtId="1" fontId="2" fillId="0" borderId="78" xfId="0" applyNumberFormat="1" applyFont="1" applyBorder="1" applyAlignment="1">
      <alignment horizontal="center" vertical="center" wrapText="1"/>
    </xf>
    <xf numFmtId="165" fontId="8" fillId="27" borderId="3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31" xfId="0" applyNumberFormat="1" applyFont="1" applyBorder="1" applyAlignment="1" applyProtection="1">
      <alignment horizontal="center" vertical="center" wrapText="1"/>
      <protection locked="0"/>
    </xf>
    <xf numFmtId="1" fontId="2" fillId="27" borderId="3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3" xfId="0" applyNumberFormat="1" applyFont="1" applyBorder="1" applyAlignment="1">
      <alignment horizontal="center" vertical="center" wrapText="1"/>
    </xf>
    <xf numFmtId="1" fontId="2" fillId="27" borderId="34" xfId="0" applyNumberFormat="1" applyFont="1" applyFill="1" applyBorder="1" applyAlignment="1" applyProtection="1">
      <alignment horizontal="center" vertical="center" wrapText="1"/>
      <protection locked="0"/>
    </xf>
    <xf numFmtId="2" fontId="6" fillId="25" borderId="18" xfId="0" applyNumberFormat="1" applyFont="1" applyFill="1" applyBorder="1" applyAlignment="1">
      <alignment horizontal="center" vertical="center"/>
    </xf>
    <xf numFmtId="10" fontId="3" fillId="26" borderId="79" xfId="0" applyNumberFormat="1" applyFont="1" applyFill="1" applyBorder="1" applyAlignment="1">
      <alignment horizontal="center" vertical="center"/>
    </xf>
    <xf numFmtId="10" fontId="3" fillId="26" borderId="80" xfId="0" applyNumberFormat="1" applyFont="1" applyFill="1" applyBorder="1" applyAlignment="1">
      <alignment horizontal="center" vertical="center"/>
    </xf>
    <xf numFmtId="0" fontId="5" fillId="0" borderId="52" xfId="0" applyFont="1" applyBorder="1" applyAlignment="1" applyProtection="1">
      <alignment horizontal="center" vertical="center"/>
      <protection locked="0"/>
    </xf>
    <xf numFmtId="2" fontId="2" fillId="27" borderId="36" xfId="0" applyNumberFormat="1" applyFont="1" applyFill="1" applyBorder="1" applyAlignment="1" applyProtection="1">
      <alignment horizontal="center" vertical="center" wrapText="1"/>
      <protection locked="0"/>
    </xf>
    <xf numFmtId="10" fontId="3" fillId="25" borderId="18" xfId="0" applyNumberFormat="1" applyFont="1" applyFill="1" applyBorder="1" applyAlignment="1" applyProtection="1">
      <alignment horizontal="center" vertical="center"/>
      <protection locked="0"/>
    </xf>
    <xf numFmtId="10" fontId="2" fillId="0" borderId="81" xfId="0" applyNumberFormat="1" applyFont="1" applyBorder="1" applyAlignment="1" applyProtection="1">
      <alignment horizontal="center" vertical="center"/>
      <protection locked="0"/>
    </xf>
    <xf numFmtId="0" fontId="3" fillId="0" borderId="81" xfId="0" applyFont="1" applyBorder="1" applyAlignment="1" applyProtection="1">
      <alignment horizontal="center" vertical="center"/>
      <protection locked="0"/>
    </xf>
    <xf numFmtId="0" fontId="15" fillId="0" borderId="81" xfId="0" applyFont="1" applyBorder="1" applyAlignment="1" applyProtection="1">
      <alignment horizontal="center" vertical="center"/>
      <protection locked="0"/>
    </xf>
    <xf numFmtId="0" fontId="5" fillId="0" borderId="81" xfId="0" applyFont="1" applyBorder="1" applyAlignment="1" applyProtection="1">
      <alignment horizontal="center" vertical="center"/>
      <protection locked="0"/>
    </xf>
    <xf numFmtId="2" fontId="3" fillId="25" borderId="71" xfId="0" applyNumberFormat="1" applyFont="1" applyFill="1" applyBorder="1" applyAlignment="1">
      <alignment horizontal="center" vertical="center"/>
    </xf>
    <xf numFmtId="0" fontId="8" fillId="0" borderId="0" xfId="0" applyFont="1" applyAlignment="1" applyProtection="1">
      <alignment vertical="center" wrapText="1"/>
      <protection locked="0"/>
    </xf>
    <xf numFmtId="0" fontId="8" fillId="0" borderId="82" xfId="0" applyFont="1" applyBorder="1" applyAlignment="1" applyProtection="1">
      <alignment vertical="center" wrapText="1"/>
      <protection locked="0"/>
    </xf>
    <xf numFmtId="0" fontId="15" fillId="0" borderId="83" xfId="0" applyFont="1" applyBorder="1" applyAlignment="1" applyProtection="1">
      <alignment horizontal="center" vertical="center"/>
      <protection locked="0"/>
    </xf>
    <xf numFmtId="4" fontId="3" fillId="0" borderId="20" xfId="0" applyNumberFormat="1" applyFont="1" applyBorder="1" applyAlignment="1" applyProtection="1">
      <alignment horizontal="center" vertical="center"/>
      <protection locked="0"/>
    </xf>
    <xf numFmtId="165" fontId="6" fillId="25" borderId="13" xfId="0" applyNumberFormat="1" applyFont="1" applyFill="1" applyBorder="1" applyAlignment="1">
      <alignment horizontal="center" vertical="center"/>
    </xf>
    <xf numFmtId="0" fontId="8" fillId="0" borderId="60" xfId="0" applyFont="1" applyBorder="1" applyAlignment="1" applyProtection="1">
      <alignment vertical="center" wrapText="1"/>
      <protection locked="0"/>
    </xf>
    <xf numFmtId="0" fontId="8" fillId="0" borderId="34" xfId="0" applyFont="1" applyBorder="1" applyAlignment="1" applyProtection="1">
      <alignment vertical="center" wrapText="1"/>
      <protection locked="0"/>
    </xf>
    <xf numFmtId="165" fontId="6" fillId="25" borderId="14" xfId="0" applyNumberFormat="1" applyFont="1" applyFill="1" applyBorder="1" applyAlignment="1">
      <alignment horizontal="center" vertical="center"/>
    </xf>
    <xf numFmtId="10" fontId="3" fillId="26" borderId="15" xfId="0" applyNumberFormat="1" applyFont="1" applyFill="1" applyBorder="1" applyAlignment="1" applyProtection="1">
      <alignment horizontal="center" vertical="center"/>
      <protection locked="0"/>
    </xf>
    <xf numFmtId="2" fontId="2" fillId="0" borderId="81" xfId="0" applyNumberFormat="1" applyFont="1" applyBorder="1" applyAlignment="1" applyProtection="1">
      <alignment horizontal="center" vertical="center"/>
      <protection locked="0"/>
    </xf>
    <xf numFmtId="0" fontId="15" fillId="0" borderId="50" xfId="0" applyFont="1" applyBorder="1" applyAlignment="1" applyProtection="1">
      <alignment horizontal="center" vertical="center"/>
      <protection locked="0"/>
    </xf>
    <xf numFmtId="0" fontId="5" fillId="0" borderId="83" xfId="0" applyFont="1" applyBorder="1" applyAlignment="1" applyProtection="1">
      <alignment horizontal="center" vertical="center"/>
      <protection locked="0"/>
    </xf>
    <xf numFmtId="10" fontId="15" fillId="28" borderId="13" xfId="0" applyNumberFormat="1" applyFont="1" applyFill="1" applyBorder="1" applyAlignment="1">
      <alignment horizontal="center" vertical="center"/>
    </xf>
    <xf numFmtId="1" fontId="8" fillId="0" borderId="44" xfId="0" applyNumberFormat="1" applyFont="1" applyBorder="1" applyAlignment="1" applyProtection="1">
      <alignment horizontal="center" vertical="center" wrapText="1"/>
      <protection locked="0"/>
    </xf>
    <xf numFmtId="1" fontId="2" fillId="27" borderId="4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46" xfId="0" applyNumberFormat="1" applyFont="1" applyBorder="1" applyAlignment="1">
      <alignment horizontal="center" vertical="center" wrapText="1"/>
    </xf>
    <xf numFmtId="1" fontId="3" fillId="27" borderId="45" xfId="0" applyNumberFormat="1" applyFont="1" applyFill="1" applyBorder="1" applyAlignment="1" applyProtection="1">
      <alignment horizontal="center" vertical="center" wrapText="1"/>
      <protection locked="0"/>
    </xf>
    <xf numFmtId="10" fontId="3" fillId="25" borderId="14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Border="1" applyAlignment="1" applyProtection="1">
      <alignment horizontal="center" vertical="center"/>
      <protection locked="0"/>
    </xf>
    <xf numFmtId="0" fontId="3" fillId="25" borderId="76" xfId="0" applyFont="1" applyFill="1" applyBorder="1" applyAlignment="1" applyProtection="1">
      <alignment horizontal="center" vertical="center"/>
      <protection locked="0"/>
    </xf>
    <xf numFmtId="2" fontId="2" fillId="0" borderId="52" xfId="0" applyNumberFormat="1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3" fillId="0" borderId="84" xfId="0" applyFont="1" applyBorder="1" applyAlignment="1" applyProtection="1">
      <alignment horizontal="center" vertical="center"/>
      <protection locked="0"/>
    </xf>
    <xf numFmtId="10" fontId="5" fillId="0" borderId="85" xfId="0" applyNumberFormat="1" applyFont="1" applyBorder="1" applyAlignment="1">
      <alignment horizontal="center" vertical="center"/>
    </xf>
    <xf numFmtId="10" fontId="3" fillId="26" borderId="22" xfId="0" applyNumberFormat="1" applyFont="1" applyFill="1" applyBorder="1" applyAlignment="1">
      <alignment horizontal="center" vertical="center"/>
    </xf>
    <xf numFmtId="0" fontId="5" fillId="0" borderId="18" xfId="0" applyFont="1" applyBorder="1" applyAlignment="1" applyProtection="1">
      <alignment horizontal="center" vertical="center"/>
      <protection locked="0"/>
    </xf>
    <xf numFmtId="165" fontId="8" fillId="0" borderId="40" xfId="0" applyNumberFormat="1" applyFont="1" applyBorder="1" applyAlignment="1" applyProtection="1">
      <alignment horizontal="center" vertical="center" wrapText="1"/>
      <protection locked="0"/>
    </xf>
    <xf numFmtId="165" fontId="2" fillId="27" borderId="4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0" fontId="5" fillId="0" borderId="14" xfId="0" applyNumberFormat="1" applyFont="1" applyBorder="1" applyAlignment="1" applyProtection="1">
      <alignment horizontal="center" vertical="center"/>
      <protection locked="0"/>
    </xf>
    <xf numFmtId="1" fontId="5" fillId="0" borderId="18" xfId="0" applyNumberFormat="1" applyFont="1" applyBorder="1" applyAlignment="1">
      <alignment horizontal="center" vertical="center"/>
    </xf>
    <xf numFmtId="4" fontId="3" fillId="0" borderId="19" xfId="0" applyNumberFormat="1" applyFont="1" applyBorder="1" applyAlignment="1" applyProtection="1">
      <alignment horizontal="center" vertical="center"/>
      <protection locked="0"/>
    </xf>
    <xf numFmtId="2" fontId="8" fillId="0" borderId="31" xfId="0" applyNumberFormat="1" applyFont="1" applyBorder="1" applyAlignment="1" applyProtection="1">
      <alignment horizontal="center" vertical="center" wrapText="1"/>
      <protection locked="0"/>
    </xf>
    <xf numFmtId="2" fontId="2" fillId="27" borderId="32" xfId="0" applyNumberFormat="1" applyFont="1" applyFill="1" applyBorder="1" applyAlignment="1" applyProtection="1">
      <alignment horizontal="center" vertical="center" wrapText="1"/>
      <protection locked="0"/>
    </xf>
    <xf numFmtId="2" fontId="2" fillId="27" borderId="34" xfId="0" applyNumberFormat="1" applyFont="1" applyFill="1" applyBorder="1" applyAlignment="1" applyProtection="1">
      <alignment horizontal="center" vertical="center" wrapText="1"/>
      <protection locked="0"/>
    </xf>
    <xf numFmtId="2" fontId="3" fillId="27" borderId="32" xfId="0" applyNumberFormat="1" applyFont="1" applyFill="1" applyBorder="1" applyAlignment="1" applyProtection="1">
      <alignment horizontal="center" vertical="center" wrapText="1"/>
      <protection locked="0"/>
    </xf>
    <xf numFmtId="10" fontId="6" fillId="25" borderId="14" xfId="0" applyNumberFormat="1" applyFont="1" applyFill="1" applyBorder="1" applyAlignment="1" applyProtection="1">
      <alignment horizontal="center" vertical="center"/>
      <protection locked="0"/>
    </xf>
    <xf numFmtId="2" fontId="5" fillId="0" borderId="73" xfId="0" applyNumberFormat="1" applyFont="1" applyBorder="1" applyAlignment="1" applyProtection="1">
      <alignment horizontal="center" vertical="center"/>
      <protection locked="0"/>
    </xf>
    <xf numFmtId="10" fontId="6" fillId="25" borderId="73" xfId="0" applyNumberFormat="1" applyFont="1" applyFill="1" applyBorder="1" applyAlignment="1" applyProtection="1">
      <alignment horizontal="center" vertical="center"/>
      <protection locked="0"/>
    </xf>
    <xf numFmtId="10" fontId="2" fillId="27" borderId="36" xfId="0" applyNumberFormat="1" applyFont="1" applyFill="1" applyBorder="1" applyAlignment="1" applyProtection="1">
      <alignment horizontal="center" vertical="center" wrapText="1"/>
      <protection locked="0"/>
    </xf>
    <xf numFmtId="10" fontId="6" fillId="25" borderId="76" xfId="0" applyNumberFormat="1" applyFont="1" applyFill="1" applyBorder="1" applyAlignment="1">
      <alignment horizontal="center" vertical="center"/>
    </xf>
    <xf numFmtId="1" fontId="18" fillId="0" borderId="31" xfId="0" applyNumberFormat="1" applyFont="1" applyBorder="1" applyAlignment="1" applyProtection="1">
      <alignment horizontal="center" vertical="center" wrapText="1"/>
      <protection locked="0"/>
    </xf>
    <xf numFmtId="1" fontId="9" fillId="27" borderId="32" xfId="0" applyNumberFormat="1" applyFont="1" applyFill="1" applyBorder="1" applyAlignment="1" applyProtection="1">
      <alignment horizontal="center" vertical="center" wrapText="1"/>
      <protection locked="0"/>
    </xf>
    <xf numFmtId="0" fontId="40" fillId="24" borderId="24" xfId="0" applyFont="1" applyFill="1" applyBorder="1" applyAlignment="1" applyProtection="1">
      <alignment horizontal="left" vertical="center" wrapText="1"/>
      <protection locked="0"/>
    </xf>
    <xf numFmtId="1" fontId="5" fillId="0" borderId="14" xfId="0" applyNumberFormat="1" applyFont="1" applyBorder="1" applyAlignment="1" applyProtection="1">
      <alignment horizontal="center" vertical="center"/>
      <protection locked="0"/>
    </xf>
    <xf numFmtId="1" fontId="6" fillId="25" borderId="76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1" fontId="18" fillId="0" borderId="44" xfId="0" applyNumberFormat="1" applyFont="1" applyBorder="1" applyAlignment="1" applyProtection="1">
      <alignment horizontal="center" vertical="center" wrapText="1"/>
      <protection locked="0"/>
    </xf>
    <xf numFmtId="1" fontId="9" fillId="27" borderId="45" xfId="0" applyNumberFormat="1" applyFont="1" applyFill="1" applyBorder="1" applyAlignment="1" applyProtection="1">
      <alignment horizontal="center" vertical="center" wrapText="1"/>
      <protection locked="0"/>
    </xf>
    <xf numFmtId="1" fontId="8" fillId="27" borderId="31" xfId="0" applyNumberFormat="1" applyFont="1" applyFill="1" applyBorder="1" applyAlignment="1" applyProtection="1">
      <alignment horizontal="center" vertical="center" wrapText="1"/>
      <protection locked="0"/>
    </xf>
    <xf numFmtId="10" fontId="2" fillId="0" borderId="86" xfId="0" applyNumberFormat="1" applyFont="1" applyBorder="1" applyAlignment="1" applyProtection="1">
      <alignment horizontal="center" vertical="center"/>
      <protection locked="0"/>
    </xf>
    <xf numFmtId="0" fontId="3" fillId="0" borderId="87" xfId="0" applyFont="1" applyBorder="1" applyAlignment="1" applyProtection="1">
      <alignment horizontal="center" vertical="center"/>
      <protection locked="0"/>
    </xf>
    <xf numFmtId="0" fontId="15" fillId="0" borderId="87" xfId="0" applyFont="1" applyBorder="1" applyAlignment="1" applyProtection="1">
      <alignment horizontal="center" vertical="center"/>
      <protection locked="0"/>
    </xf>
    <xf numFmtId="0" fontId="5" fillId="0" borderId="87" xfId="0" applyFont="1" applyBorder="1" applyAlignment="1" applyProtection="1">
      <alignment horizontal="center" vertical="center"/>
      <protection locked="0"/>
    </xf>
    <xf numFmtId="0" fontId="3" fillId="0" borderId="88" xfId="0" applyFont="1" applyBorder="1" applyAlignment="1" applyProtection="1">
      <alignment horizontal="center" vertical="center"/>
      <protection locked="0"/>
    </xf>
    <xf numFmtId="2" fontId="5" fillId="0" borderId="14" xfId="0" applyNumberFormat="1" applyFont="1" applyBorder="1" applyAlignment="1">
      <alignment horizontal="center" vertical="center"/>
    </xf>
    <xf numFmtId="0" fontId="8" fillId="0" borderId="89" xfId="0" applyFont="1" applyBorder="1" applyAlignment="1" applyProtection="1">
      <alignment vertical="center" wrapText="1"/>
      <protection locked="0"/>
    </xf>
    <xf numFmtId="0" fontId="8" fillId="0" borderId="43" xfId="0" applyFont="1" applyBorder="1" applyAlignment="1" applyProtection="1">
      <alignment vertical="center" wrapText="1"/>
      <protection locked="0"/>
    </xf>
    <xf numFmtId="165" fontId="5" fillId="0" borderId="90" xfId="0" applyNumberFormat="1" applyFont="1" applyBorder="1" applyAlignment="1">
      <alignment horizontal="center" vertical="center"/>
    </xf>
    <xf numFmtId="165" fontId="2" fillId="0" borderId="65" xfId="0" applyNumberFormat="1" applyFont="1" applyBorder="1" applyAlignment="1">
      <alignment horizontal="center" vertical="center" wrapText="1"/>
    </xf>
    <xf numFmtId="165" fontId="2" fillId="27" borderId="34" xfId="0" applyNumberFormat="1" applyFont="1" applyFill="1" applyBorder="1" applyAlignment="1" applyProtection="1">
      <alignment horizontal="center" vertical="center" wrapText="1"/>
      <protection locked="0"/>
    </xf>
    <xf numFmtId="0" fontId="40" fillId="24" borderId="0" xfId="0" applyFont="1" applyFill="1" applyAlignment="1" applyProtection="1">
      <alignment horizontal="left" vertical="center" wrapText="1"/>
      <protection locked="0"/>
    </xf>
    <xf numFmtId="10" fontId="5" fillId="0" borderId="81" xfId="0" applyNumberFormat="1" applyFont="1" applyBorder="1" applyAlignment="1" applyProtection="1">
      <alignment horizontal="center" vertical="center"/>
      <protection locked="0"/>
    </xf>
    <xf numFmtId="2" fontId="5" fillId="0" borderId="91" xfId="0" applyNumberFormat="1" applyFont="1" applyBorder="1" applyAlignment="1" applyProtection="1">
      <alignment horizontal="center" vertical="center"/>
      <protection locked="0"/>
    </xf>
    <xf numFmtId="10" fontId="2" fillId="0" borderId="33" xfId="0" applyNumberFormat="1" applyFont="1" applyBorder="1" applyAlignment="1" applyProtection="1">
      <alignment horizontal="center" vertical="center" wrapText="1"/>
      <protection locked="0"/>
    </xf>
    <xf numFmtId="165" fontId="2" fillId="0" borderId="33" xfId="0" applyNumberFormat="1" applyFont="1" applyBorder="1" applyAlignment="1">
      <alignment horizontal="center" vertical="center" wrapText="1"/>
    </xf>
    <xf numFmtId="3" fontId="8" fillId="0" borderId="31" xfId="0" applyNumberFormat="1" applyFont="1" applyBorder="1" applyAlignment="1" applyProtection="1">
      <alignment horizontal="center"/>
      <protection locked="0"/>
    </xf>
    <xf numFmtId="4" fontId="2" fillId="27" borderId="36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7" xfId="0" applyNumberFormat="1" applyFont="1" applyBorder="1" applyAlignment="1">
      <alignment horizontal="center" vertical="center" wrapText="1"/>
    </xf>
    <xf numFmtId="10" fontId="5" fillId="0" borderId="13" xfId="0" applyNumberFormat="1" applyFont="1" applyBorder="1" applyAlignment="1" applyProtection="1">
      <alignment horizontal="center" vertical="center"/>
      <protection locked="0"/>
    </xf>
    <xf numFmtId="10" fontId="6" fillId="25" borderId="13" xfId="0" applyNumberFormat="1" applyFont="1" applyFill="1" applyBorder="1" applyAlignment="1" applyProtection="1">
      <alignment horizontal="center" vertical="center"/>
      <protection locked="0"/>
    </xf>
    <xf numFmtId="10" fontId="5" fillId="0" borderId="86" xfId="0" applyNumberFormat="1" applyFont="1" applyBorder="1" applyAlignment="1" applyProtection="1">
      <alignment horizontal="center" vertical="center"/>
      <protection locked="0"/>
    </xf>
    <xf numFmtId="0" fontId="6" fillId="0" borderId="87" xfId="0" applyFont="1" applyBorder="1" applyAlignment="1" applyProtection="1">
      <alignment horizontal="center" vertical="center"/>
      <protection locked="0"/>
    </xf>
    <xf numFmtId="165" fontId="5" fillId="0" borderId="14" xfId="0" applyNumberFormat="1" applyFont="1" applyBorder="1" applyAlignment="1" applyProtection="1">
      <alignment horizontal="center" vertical="center"/>
      <protection locked="0"/>
    </xf>
    <xf numFmtId="165" fontId="6" fillId="25" borderId="14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40" fillId="24" borderId="92" xfId="0" applyFont="1" applyFill="1" applyBorder="1" applyAlignment="1" applyProtection="1">
      <alignment horizontal="left" vertical="center" wrapText="1"/>
      <protection locked="0"/>
    </xf>
    <xf numFmtId="1" fontId="6" fillId="25" borderId="14" xfId="0" applyNumberFormat="1" applyFont="1" applyFill="1" applyBorder="1" applyAlignment="1" applyProtection="1">
      <alignment horizontal="center" vertical="center"/>
      <protection locked="0"/>
    </xf>
    <xf numFmtId="1" fontId="5" fillId="0" borderId="18" xfId="0" applyNumberFormat="1" applyFont="1" applyBorder="1" applyAlignment="1" applyProtection="1">
      <alignment horizontal="center" vertical="center"/>
      <protection locked="0"/>
    </xf>
    <xf numFmtId="1" fontId="6" fillId="25" borderId="93" xfId="0" applyNumberFormat="1" applyFont="1" applyFill="1" applyBorder="1" applyAlignment="1" applyProtection="1">
      <alignment horizontal="center" vertical="center"/>
      <protection locked="0"/>
    </xf>
    <xf numFmtId="1" fontId="5" fillId="0" borderId="62" xfId="0" applyNumberFormat="1" applyFont="1" applyBorder="1" applyAlignment="1" applyProtection="1">
      <alignment horizontal="center" vertical="center"/>
      <protection locked="0"/>
    </xf>
    <xf numFmtId="1" fontId="6" fillId="25" borderId="62" xfId="0" applyNumberFormat="1" applyFont="1" applyFill="1" applyBorder="1" applyAlignment="1" applyProtection="1">
      <alignment horizontal="center" vertical="center"/>
      <protection locked="0"/>
    </xf>
    <xf numFmtId="3" fontId="8" fillId="0" borderId="94" xfId="0" applyNumberFormat="1" applyFont="1" applyBorder="1" applyAlignment="1" applyProtection="1">
      <alignment horizontal="center"/>
      <protection locked="0"/>
    </xf>
    <xf numFmtId="3" fontId="8" fillId="0" borderId="44" xfId="0" applyNumberFormat="1" applyFont="1" applyBorder="1" applyAlignment="1" applyProtection="1">
      <alignment horizontal="center" vertical="center" wrapText="1"/>
      <protection locked="0"/>
    </xf>
    <xf numFmtId="3" fontId="2" fillId="27" borderId="45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6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 applyProtection="1">
      <alignment horizontal="center" vertical="center"/>
      <protection locked="0"/>
    </xf>
    <xf numFmtId="0" fontId="40" fillId="24" borderId="95" xfId="0" applyFont="1" applyFill="1" applyBorder="1" applyAlignment="1" applyProtection="1">
      <alignment horizontal="left" vertical="center" wrapText="1"/>
      <protection locked="0"/>
    </xf>
    <xf numFmtId="0" fontId="7" fillId="24" borderId="96" xfId="0" applyFont="1" applyFill="1" applyBorder="1" applyAlignment="1" applyProtection="1">
      <alignment horizontal="center" vertical="center" wrapText="1"/>
      <protection locked="0"/>
    </xf>
    <xf numFmtId="0" fontId="7" fillId="24" borderId="97" xfId="0" applyFont="1" applyFill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165" fontId="5" fillId="0" borderId="62" xfId="0" applyNumberFormat="1" applyFont="1" applyBorder="1" applyAlignment="1" applyProtection="1">
      <alignment horizontal="center" vertical="center"/>
      <protection locked="0"/>
    </xf>
    <xf numFmtId="165" fontId="6" fillId="25" borderId="62" xfId="0" applyNumberFormat="1" applyFont="1" applyFill="1" applyBorder="1" applyAlignment="1" applyProtection="1">
      <alignment horizontal="center" vertical="center"/>
      <protection locked="0"/>
    </xf>
    <xf numFmtId="10" fontId="3" fillId="26" borderId="98" xfId="0" applyNumberFormat="1" applyFont="1" applyFill="1" applyBorder="1" applyAlignment="1" applyProtection="1">
      <alignment horizontal="center" vertical="center"/>
      <protection locked="0"/>
    </xf>
    <xf numFmtId="2" fontId="5" fillId="0" borderId="81" xfId="0" applyNumberFormat="1" applyFont="1" applyBorder="1" applyAlignment="1" applyProtection="1">
      <alignment horizontal="center" vertical="center"/>
      <protection locked="0"/>
    </xf>
    <xf numFmtId="4" fontId="6" fillId="0" borderId="19" xfId="0" applyNumberFormat="1" applyFont="1" applyBorder="1" applyAlignment="1" applyProtection="1">
      <alignment horizontal="center" vertical="center"/>
      <protection locked="0"/>
    </xf>
    <xf numFmtId="3" fontId="8" fillId="27" borderId="31" xfId="0" applyNumberFormat="1" applyFont="1" applyFill="1" applyBorder="1" applyAlignment="1" applyProtection="1">
      <alignment horizontal="center" vertical="center" wrapText="1"/>
      <protection locked="0"/>
    </xf>
    <xf numFmtId="3" fontId="8" fillId="27" borderId="9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3" xfId="0" applyFont="1" applyBorder="1" applyAlignment="1" applyProtection="1">
      <alignment horizontal="center"/>
      <protection locked="0"/>
    </xf>
    <xf numFmtId="0" fontId="14" fillId="0" borderId="54" xfId="0" applyFont="1" applyBorder="1" applyAlignment="1" applyProtection="1">
      <alignment horizontal="center"/>
      <protection locked="0"/>
    </xf>
    <xf numFmtId="0" fontId="6" fillId="28" borderId="35" xfId="0" applyFont="1" applyFill="1" applyBorder="1" applyAlignment="1" applyProtection="1">
      <alignment horizontal="center" vertical="center"/>
      <protection locked="0"/>
    </xf>
    <xf numFmtId="0" fontId="5" fillId="28" borderId="35" xfId="0" applyFont="1" applyFill="1" applyBorder="1" applyAlignment="1" applyProtection="1">
      <alignment horizontal="center" vertical="center"/>
      <protection locked="0"/>
    </xf>
    <xf numFmtId="165" fontId="5" fillId="0" borderId="35" xfId="0" applyNumberFormat="1" applyFont="1" applyBorder="1" applyAlignment="1" applyProtection="1">
      <alignment vertical="center"/>
      <protection locked="0"/>
    </xf>
    <xf numFmtId="165" fontId="5" fillId="29" borderId="99" xfId="0" applyNumberFormat="1" applyFont="1" applyFill="1" applyBorder="1"/>
    <xf numFmtId="165" fontId="5" fillId="0" borderId="40" xfId="0" applyNumberFormat="1" applyFont="1" applyBorder="1" applyAlignment="1" applyProtection="1">
      <alignment vertical="center"/>
      <protection locked="0"/>
    </xf>
    <xf numFmtId="165" fontId="6" fillId="28" borderId="100" xfId="0" applyNumberFormat="1" applyFont="1" applyFill="1" applyBorder="1" applyAlignment="1">
      <alignment vertical="center"/>
    </xf>
    <xf numFmtId="165" fontId="6" fillId="28" borderId="101" xfId="0" applyNumberFormat="1" applyFont="1" applyFill="1" applyBorder="1" applyAlignment="1">
      <alignment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28" borderId="40" xfId="0" applyFont="1" applyFill="1" applyBorder="1" applyAlignment="1" applyProtection="1">
      <alignment horizontal="center" vertical="center"/>
      <protection locked="0"/>
    </xf>
    <xf numFmtId="0" fontId="5" fillId="28" borderId="40" xfId="0" applyFont="1" applyFill="1" applyBorder="1" applyAlignment="1" applyProtection="1">
      <alignment horizontal="center" vertical="center"/>
      <protection locked="0"/>
    </xf>
    <xf numFmtId="165" fontId="6" fillId="28" borderId="44" xfId="0" applyNumberFormat="1" applyFont="1" applyFill="1" applyBorder="1" applyAlignment="1">
      <alignment vertical="center"/>
    </xf>
    <xf numFmtId="165" fontId="6" fillId="28" borderId="102" xfId="0" applyNumberFormat="1" applyFont="1" applyFill="1" applyBorder="1" applyAlignment="1">
      <alignment vertical="center"/>
    </xf>
    <xf numFmtId="0" fontId="3" fillId="0" borderId="0" xfId="0" applyFont="1" applyProtection="1">
      <protection locked="0"/>
    </xf>
    <xf numFmtId="0" fontId="5" fillId="28" borderId="43" xfId="0" applyFont="1" applyFill="1" applyBorder="1" applyAlignment="1" applyProtection="1">
      <alignment horizontal="center" vertical="center"/>
      <protection locked="0"/>
    </xf>
    <xf numFmtId="0" fontId="8" fillId="0" borderId="103" xfId="0" applyFont="1" applyBorder="1" applyAlignment="1" applyProtection="1">
      <alignment horizontal="center" vertical="center"/>
      <protection locked="0"/>
    </xf>
    <xf numFmtId="165" fontId="6" fillId="28" borderId="104" xfId="0" applyNumberFormat="1" applyFont="1" applyFill="1" applyBorder="1" applyAlignment="1">
      <alignment vertical="center"/>
    </xf>
    <xf numFmtId="165" fontId="6" fillId="28" borderId="105" xfId="0" applyNumberFormat="1" applyFont="1" applyFill="1" applyBorder="1" applyAlignment="1">
      <alignment vertical="center"/>
    </xf>
    <xf numFmtId="10" fontId="2" fillId="0" borderId="65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10" fontId="3" fillId="26" borderId="49" xfId="0" applyNumberFormat="1" applyFont="1" applyFill="1" applyBorder="1" applyAlignment="1">
      <alignment horizontal="center" vertical="center"/>
    </xf>
    <xf numFmtId="0" fontId="7" fillId="0" borderId="47" xfId="0" applyFont="1" applyBorder="1" applyAlignment="1" applyProtection="1">
      <alignment horizontal="left" vertical="center" wrapText="1"/>
      <protection locked="0"/>
    </xf>
    <xf numFmtId="0" fontId="7" fillId="0" borderId="106" xfId="0" applyFont="1" applyBorder="1" applyAlignment="1" applyProtection="1">
      <alignment horizontal="center" vertical="center" wrapText="1"/>
      <protection locked="0"/>
    </xf>
    <xf numFmtId="10" fontId="0" fillId="0" borderId="107" xfId="0" applyNumberFormat="1" applyBorder="1" applyAlignment="1">
      <alignment wrapText="1"/>
    </xf>
    <xf numFmtId="10" fontId="0" fillId="0" borderId="108" xfId="0" applyNumberFormat="1" applyBorder="1" applyAlignment="1">
      <alignment wrapText="1"/>
    </xf>
    <xf numFmtId="2" fontId="8" fillId="0" borderId="40" xfId="0" applyNumberFormat="1" applyFont="1" applyBorder="1" applyAlignment="1" applyProtection="1">
      <alignment horizontal="center" vertical="center" wrapText="1"/>
      <protection locked="0"/>
    </xf>
    <xf numFmtId="2" fontId="2" fillId="27" borderId="41" xfId="0" applyNumberFormat="1" applyFont="1" applyFill="1" applyBorder="1" applyAlignment="1" applyProtection="1">
      <alignment horizontal="center" vertical="center" wrapText="1"/>
      <protection locked="0"/>
    </xf>
    <xf numFmtId="2" fontId="3" fillId="27" borderId="4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3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2" fontId="2" fillId="0" borderId="91" xfId="0" applyNumberFormat="1" applyFont="1" applyBorder="1" applyAlignment="1">
      <alignment horizontal="center" vertical="center"/>
    </xf>
    <xf numFmtId="0" fontId="15" fillId="0" borderId="83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4" fontId="3" fillId="0" borderId="20" xfId="0" applyNumberFormat="1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25" borderId="62" xfId="0" applyFont="1" applyFill="1" applyBorder="1" applyAlignment="1">
      <alignment horizontal="center" vertical="center"/>
    </xf>
    <xf numFmtId="166" fontId="2" fillId="27" borderId="32" xfId="0" applyNumberFormat="1" applyFont="1" applyFill="1" applyBorder="1" applyAlignment="1" applyProtection="1">
      <alignment horizontal="center" vertical="center" wrapText="1"/>
      <protection locked="0"/>
    </xf>
    <xf numFmtId="166" fontId="2" fillId="27" borderId="34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09" xfId="0" applyNumberFormat="1" applyFont="1" applyBorder="1" applyAlignment="1" applyProtection="1">
      <alignment horizontal="center" vertical="center" wrapText="1"/>
      <protection locked="0"/>
    </xf>
    <xf numFmtId="2" fontId="8" fillId="27" borderId="3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4" xfId="0" applyFont="1" applyBorder="1" applyAlignment="1" applyProtection="1">
      <alignment horizontal="center" vertical="center" wrapText="1"/>
      <protection locked="0"/>
    </xf>
    <xf numFmtId="2" fontId="8" fillId="0" borderId="34" xfId="0" applyNumberFormat="1" applyFont="1" applyBorder="1" applyAlignment="1" applyProtection="1">
      <alignment horizontal="center" vertical="center" wrapText="1"/>
      <protection locked="0"/>
    </xf>
    <xf numFmtId="2" fontId="8" fillId="0" borderId="67" xfId="0" applyNumberFormat="1" applyFont="1" applyBorder="1" applyAlignment="1" applyProtection="1">
      <alignment horizontal="center" vertical="center" wrapText="1"/>
      <protection locked="0"/>
    </xf>
    <xf numFmtId="2" fontId="8" fillId="0" borderId="38" xfId="0" applyNumberFormat="1" applyFont="1" applyBorder="1" applyAlignment="1" applyProtection="1">
      <alignment horizontal="center" vertical="center" wrapText="1"/>
      <protection locked="0"/>
    </xf>
    <xf numFmtId="165" fontId="6" fillId="25" borderId="110" xfId="0" applyNumberFormat="1" applyFont="1" applyFill="1" applyBorder="1" applyAlignment="1">
      <alignment horizontal="center" vertical="center"/>
    </xf>
    <xf numFmtId="0" fontId="3" fillId="0" borderId="106" xfId="0" applyFont="1" applyBorder="1" applyAlignment="1" applyProtection="1">
      <alignment horizontal="center" vertical="center"/>
      <protection locked="0"/>
    </xf>
    <xf numFmtId="165" fontId="5" fillId="0" borderId="76" xfId="0" applyNumberFormat="1" applyFont="1" applyBorder="1" applyAlignment="1">
      <alignment horizontal="center" vertical="center"/>
    </xf>
    <xf numFmtId="165" fontId="5" fillId="0" borderId="110" xfId="0" applyNumberFormat="1" applyFont="1" applyBorder="1" applyAlignment="1">
      <alignment horizontal="center" vertical="center"/>
    </xf>
    <xf numFmtId="2" fontId="5" fillId="0" borderId="62" xfId="0" applyNumberFormat="1" applyFont="1" applyBorder="1" applyAlignment="1">
      <alignment horizontal="center" vertical="center"/>
    </xf>
    <xf numFmtId="0" fontId="5" fillId="0" borderId="48" xfId="0" applyFont="1" applyBorder="1" applyAlignment="1" applyProtection="1">
      <alignment horizontal="center" vertical="center"/>
      <protection locked="0"/>
    </xf>
    <xf numFmtId="2" fontId="5" fillId="0" borderId="76" xfId="0" applyNumberFormat="1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8" fillId="24" borderId="25" xfId="0" applyFont="1" applyFill="1" applyBorder="1" applyAlignment="1" applyProtection="1">
      <alignment horizontal="left" vertical="center" wrapText="1"/>
      <protection locked="0"/>
    </xf>
    <xf numFmtId="0" fontId="8" fillId="24" borderId="0" xfId="0" applyFont="1" applyFill="1" applyAlignment="1" applyProtection="1">
      <alignment horizontal="left" vertical="center" wrapText="1"/>
      <protection locked="0"/>
    </xf>
    <xf numFmtId="0" fontId="8" fillId="24" borderId="82" xfId="0" applyFont="1" applyFill="1" applyBorder="1" applyAlignment="1" applyProtection="1">
      <alignment horizontal="left" vertical="center" wrapText="1"/>
      <protection locked="0"/>
    </xf>
    <xf numFmtId="166" fontId="8" fillId="0" borderId="26" xfId="0" applyNumberFormat="1" applyFont="1" applyBorder="1" applyAlignment="1" applyProtection="1">
      <alignment horizontal="center" vertical="center" wrapText="1"/>
      <protection locked="0"/>
    </xf>
    <xf numFmtId="166" fontId="2" fillId="27" borderId="27" xfId="0" applyNumberFormat="1" applyFont="1" applyFill="1" applyBorder="1" applyAlignment="1" applyProtection="1">
      <alignment horizontal="center" vertical="center" wrapText="1"/>
      <protection locked="0"/>
    </xf>
    <xf numFmtId="166" fontId="2" fillId="0" borderId="0" xfId="0" applyNumberFormat="1" applyFont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3" fontId="8" fillId="0" borderId="40" xfId="0" applyNumberFormat="1" applyFont="1" applyBorder="1" applyAlignment="1" applyProtection="1">
      <alignment horizontal="center" vertical="center" wrapText="1"/>
      <protection locked="0"/>
    </xf>
    <xf numFmtId="0" fontId="7" fillId="24" borderId="89" xfId="0" applyFont="1" applyFill="1" applyBorder="1" applyAlignment="1" applyProtection="1">
      <alignment horizontal="left" vertical="center" wrapText="1"/>
      <protection locked="0"/>
    </xf>
    <xf numFmtId="0" fontId="7" fillId="24" borderId="111" xfId="0" applyFont="1" applyFill="1" applyBorder="1" applyAlignment="1" applyProtection="1">
      <alignment horizontal="left" vertical="center" wrapText="1"/>
      <protection locked="0"/>
    </xf>
    <xf numFmtId="10" fontId="3" fillId="25" borderId="90" xfId="0" applyNumberFormat="1" applyFont="1" applyFill="1" applyBorder="1" applyAlignment="1" applyProtection="1">
      <alignment horizontal="center" vertical="center"/>
      <protection locked="0"/>
    </xf>
    <xf numFmtId="10" fontId="5" fillId="0" borderId="62" xfId="0" applyNumberFormat="1" applyFont="1" applyBorder="1" applyAlignment="1" applyProtection="1">
      <alignment horizontal="center" vertical="center"/>
      <protection locked="0"/>
    </xf>
    <xf numFmtId="10" fontId="3" fillId="26" borderId="112" xfId="0" applyNumberFormat="1" applyFont="1" applyFill="1" applyBorder="1" applyAlignment="1" applyProtection="1">
      <alignment horizontal="center" vertical="center"/>
      <protection locked="0"/>
    </xf>
    <xf numFmtId="10" fontId="3" fillId="26" borderId="113" xfId="0" applyNumberFormat="1" applyFont="1" applyFill="1" applyBorder="1" applyAlignment="1" applyProtection="1">
      <alignment horizontal="center" vertical="center"/>
      <protection locked="0"/>
    </xf>
    <xf numFmtId="0" fontId="6" fillId="25" borderId="71" xfId="0" applyFont="1" applyFill="1" applyBorder="1" applyAlignment="1">
      <alignment horizontal="center" vertical="center"/>
    </xf>
    <xf numFmtId="2" fontId="5" fillId="0" borderId="90" xfId="0" applyNumberFormat="1" applyFont="1" applyBorder="1" applyAlignment="1" applyProtection="1">
      <alignment horizontal="center" vertical="center"/>
      <protection locked="0"/>
    </xf>
    <xf numFmtId="0" fontId="3" fillId="25" borderId="110" xfId="0" applyFont="1" applyFill="1" applyBorder="1" applyAlignment="1" applyProtection="1">
      <alignment horizontal="center" vertical="center"/>
      <protection locked="0"/>
    </xf>
    <xf numFmtId="10" fontId="5" fillId="0" borderId="90" xfId="0" applyNumberFormat="1" applyFont="1" applyBorder="1" applyAlignment="1" applyProtection="1">
      <alignment horizontal="center" vertical="center"/>
      <protection locked="0"/>
    </xf>
    <xf numFmtId="10" fontId="3" fillId="26" borderId="80" xfId="0" applyNumberFormat="1" applyFont="1" applyFill="1" applyBorder="1" applyAlignment="1" applyProtection="1">
      <alignment horizontal="center" vertical="center"/>
      <protection locked="0"/>
    </xf>
    <xf numFmtId="2" fontId="2" fillId="0" borderId="91" xfId="0" applyNumberFormat="1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  <xf numFmtId="4" fontId="3" fillId="0" borderId="49" xfId="0" applyNumberFormat="1" applyFont="1" applyBorder="1" applyAlignment="1" applyProtection="1">
      <alignment horizontal="center" vertical="center"/>
      <protection locked="0"/>
    </xf>
    <xf numFmtId="10" fontId="5" fillId="0" borderId="90" xfId="0" applyNumberFormat="1" applyFont="1" applyBorder="1" applyAlignment="1">
      <alignment horizontal="center" vertical="center"/>
    </xf>
    <xf numFmtId="10" fontId="6" fillId="25" borderId="90" xfId="0" applyNumberFormat="1" applyFont="1" applyFill="1" applyBorder="1" applyAlignment="1">
      <alignment horizontal="center" vertical="center"/>
    </xf>
    <xf numFmtId="0" fontId="6" fillId="0" borderId="81" xfId="0" applyFont="1" applyBorder="1" applyAlignment="1" applyProtection="1">
      <alignment horizontal="center" vertical="center"/>
      <protection locked="0"/>
    </xf>
    <xf numFmtId="1" fontId="5" fillId="0" borderId="13" xfId="0" applyNumberFormat="1" applyFont="1" applyBorder="1" applyAlignment="1">
      <alignment horizontal="center" vertical="center"/>
    </xf>
    <xf numFmtId="1" fontId="6" fillId="25" borderId="13" xfId="0" applyNumberFormat="1" applyFont="1" applyFill="1" applyBorder="1" applyAlignment="1">
      <alignment horizontal="center" vertical="center"/>
    </xf>
    <xf numFmtId="0" fontId="6" fillId="25" borderId="70" xfId="0" applyFont="1" applyFill="1" applyBorder="1" applyAlignment="1" applyProtection="1">
      <alignment horizontal="center" vertical="center"/>
      <protection locked="0"/>
    </xf>
    <xf numFmtId="2" fontId="5" fillId="0" borderId="18" xfId="0" applyNumberFormat="1" applyFont="1" applyBorder="1" applyAlignment="1" applyProtection="1">
      <alignment horizontal="center" vertical="center"/>
      <protection locked="0"/>
    </xf>
    <xf numFmtId="2" fontId="6" fillId="25" borderId="14" xfId="0" applyNumberFormat="1" applyFont="1" applyFill="1" applyBorder="1" applyAlignment="1" applyProtection="1">
      <alignment horizontal="center" vertical="center"/>
      <protection locked="0"/>
    </xf>
    <xf numFmtId="2" fontId="15" fillId="28" borderId="18" xfId="0" applyNumberFormat="1" applyFont="1" applyFill="1" applyBorder="1" applyAlignment="1" applyProtection="1">
      <alignment horizontal="center" vertical="center"/>
      <protection locked="0"/>
    </xf>
    <xf numFmtId="10" fontId="6" fillId="25" borderId="18" xfId="0" applyNumberFormat="1" applyFont="1" applyFill="1" applyBorder="1" applyAlignment="1" applyProtection="1">
      <alignment horizontal="center" vertical="center"/>
      <protection locked="0"/>
    </xf>
    <xf numFmtId="10" fontId="3" fillId="26" borderId="113" xfId="0" applyNumberFormat="1" applyFont="1" applyFill="1" applyBorder="1" applyAlignment="1">
      <alignment horizontal="center" vertical="center"/>
    </xf>
    <xf numFmtId="10" fontId="5" fillId="0" borderId="62" xfId="0" applyNumberFormat="1" applyFont="1" applyBorder="1" applyAlignment="1">
      <alignment horizontal="center" vertical="center"/>
    </xf>
    <xf numFmtId="165" fontId="5" fillId="0" borderId="62" xfId="0" applyNumberFormat="1" applyFont="1" applyBorder="1" applyAlignment="1">
      <alignment horizontal="center" vertical="center"/>
    </xf>
    <xf numFmtId="1" fontId="38" fillId="0" borderId="40" xfId="0" applyNumberFormat="1" applyFont="1" applyBorder="1" applyAlignment="1">
      <alignment horizontal="center" vertical="center" wrapText="1"/>
    </xf>
    <xf numFmtId="1" fontId="39" fillId="27" borderId="41" xfId="0" applyNumberFormat="1" applyFont="1" applyFill="1" applyBorder="1" applyAlignment="1">
      <alignment horizontal="center" vertical="center" wrapText="1"/>
    </xf>
    <xf numFmtId="1" fontId="39" fillId="0" borderId="37" xfId="0" applyNumberFormat="1" applyFont="1" applyBorder="1" applyAlignment="1">
      <alignment horizontal="center" vertical="center" wrapText="1"/>
    </xf>
    <xf numFmtId="1" fontId="39" fillId="27" borderId="43" xfId="0" applyNumberFormat="1" applyFont="1" applyFill="1" applyBorder="1" applyAlignment="1" applyProtection="1">
      <alignment horizontal="center" vertical="center" wrapText="1"/>
      <protection locked="0"/>
    </xf>
    <xf numFmtId="1" fontId="39" fillId="0" borderId="65" xfId="0" applyNumberFormat="1" applyFont="1" applyBorder="1" applyAlignment="1">
      <alignment horizontal="center" vertical="center" wrapText="1"/>
    </xf>
    <xf numFmtId="3" fontId="2" fillId="27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27" borderId="43" xfId="0" applyNumberFormat="1" applyFont="1" applyFill="1" applyBorder="1" applyAlignment="1" applyProtection="1">
      <alignment horizontal="center" vertical="center" wrapText="1"/>
      <protection locked="0"/>
    </xf>
    <xf numFmtId="3" fontId="3" fillId="27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65" xfId="0" applyNumberFormat="1" applyFont="1" applyBorder="1" applyAlignment="1">
      <alignment horizontal="center" vertical="center" wrapText="1"/>
    </xf>
    <xf numFmtId="3" fontId="2" fillId="27" borderId="43" xfId="0" applyNumberFormat="1" applyFont="1" applyFill="1" applyBorder="1" applyAlignment="1">
      <alignment horizontal="center" vertical="center" wrapText="1"/>
    </xf>
    <xf numFmtId="10" fontId="3" fillId="26" borderId="98" xfId="0" applyNumberFormat="1" applyFont="1" applyFill="1" applyBorder="1" applyAlignment="1">
      <alignment horizontal="center" vertical="center"/>
    </xf>
    <xf numFmtId="10" fontId="6" fillId="25" borderId="62" xfId="0" applyNumberFormat="1" applyFont="1" applyFill="1" applyBorder="1" applyAlignment="1">
      <alignment horizontal="center" vertical="center"/>
    </xf>
    <xf numFmtId="10" fontId="15" fillId="28" borderId="62" xfId="0" applyNumberFormat="1" applyFont="1" applyFill="1" applyBorder="1" applyAlignment="1">
      <alignment horizontal="center" vertical="center"/>
    </xf>
    <xf numFmtId="0" fontId="8" fillId="0" borderId="114" xfId="0" applyFont="1" applyBorder="1" applyAlignment="1" applyProtection="1">
      <alignment horizontal="left" vertical="center" wrapText="1"/>
      <protection locked="0"/>
    </xf>
    <xf numFmtId="0" fontId="8" fillId="0" borderId="26" xfId="0" applyFont="1" applyBorder="1" applyAlignment="1" applyProtection="1">
      <alignment horizontal="left" vertical="center" wrapText="1"/>
      <protection locked="0"/>
    </xf>
    <xf numFmtId="0" fontId="5" fillId="0" borderId="115" xfId="0" applyFont="1" applyBorder="1" applyAlignment="1" applyProtection="1">
      <alignment horizontal="center" vertical="center" wrapText="1"/>
      <protection locked="0"/>
    </xf>
    <xf numFmtId="0" fontId="5" fillId="0" borderId="78" xfId="0" applyFont="1" applyBorder="1" applyAlignment="1" applyProtection="1">
      <alignment horizontal="center" vertical="center" wrapText="1"/>
      <protection locked="0"/>
    </xf>
    <xf numFmtId="0" fontId="5" fillId="0" borderId="115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2" fontId="2" fillId="0" borderId="60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 applyProtection="1">
      <alignment horizontal="center" vertical="center" wrapText="1"/>
      <protection locked="0"/>
    </xf>
    <xf numFmtId="2" fontId="2" fillId="0" borderId="60" xfId="0" applyNumberFormat="1" applyFont="1" applyBorder="1" applyAlignment="1" applyProtection="1">
      <alignment horizontal="center" vertical="center" wrapText="1"/>
      <protection locked="0"/>
    </xf>
    <xf numFmtId="2" fontId="2" fillId="0" borderId="89" xfId="0" applyNumberFormat="1" applyFont="1" applyBorder="1" applyAlignment="1" applyProtection="1">
      <alignment horizontal="center" vertical="center" wrapText="1"/>
      <protection locked="0"/>
    </xf>
    <xf numFmtId="165" fontId="2" fillId="0" borderId="24" xfId="0" applyNumberFormat="1" applyFont="1" applyBorder="1" applyAlignment="1">
      <alignment horizontal="center" vertical="center" wrapText="1"/>
    </xf>
    <xf numFmtId="10" fontId="2" fillId="0" borderId="60" xfId="0" applyNumberFormat="1" applyFont="1" applyBorder="1" applyAlignment="1">
      <alignment horizontal="center" vertical="center" wrapText="1"/>
    </xf>
    <xf numFmtId="2" fontId="2" fillId="0" borderId="61" xfId="0" applyNumberFormat="1" applyFont="1" applyBorder="1" applyAlignment="1" applyProtection="1">
      <alignment horizontal="center" vertical="center" wrapText="1"/>
      <protection locked="0"/>
    </xf>
    <xf numFmtId="2" fontId="2" fillId="0" borderId="71" xfId="0" applyNumberFormat="1" applyFont="1" applyBorder="1" applyAlignment="1">
      <alignment horizontal="center" vertical="center"/>
    </xf>
    <xf numFmtId="2" fontId="5" fillId="0" borderId="47" xfId="0" applyNumberFormat="1" applyFont="1" applyBorder="1" applyAlignment="1" applyProtection="1">
      <alignment horizontal="center" vertical="center"/>
      <protection locked="0"/>
    </xf>
    <xf numFmtId="2" fontId="2" fillId="0" borderId="50" xfId="0" applyNumberFormat="1" applyFont="1" applyBorder="1" applyAlignment="1" applyProtection="1">
      <alignment horizontal="center" vertical="center"/>
      <protection locked="0"/>
    </xf>
    <xf numFmtId="1" fontId="2" fillId="0" borderId="24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60" xfId="0" applyNumberFormat="1" applyFont="1" applyBorder="1" applyAlignment="1">
      <alignment horizontal="center" vertical="center" wrapText="1"/>
    </xf>
    <xf numFmtId="2" fontId="5" fillId="0" borderId="71" xfId="0" applyNumberFormat="1" applyFont="1" applyBorder="1" applyAlignment="1">
      <alignment horizontal="center" vertical="center"/>
    </xf>
    <xf numFmtId="2" fontId="2" fillId="0" borderId="76" xfId="0" applyNumberFormat="1" applyFont="1" applyBorder="1" applyAlignment="1" applyProtection="1">
      <alignment horizontal="center" vertical="center"/>
      <protection locked="0"/>
    </xf>
    <xf numFmtId="2" fontId="5" fillId="0" borderId="11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1" fontId="2" fillId="0" borderId="60" xfId="0" applyNumberFormat="1" applyFont="1" applyBorder="1" applyAlignment="1" applyProtection="1">
      <alignment horizontal="center" vertical="center" wrapText="1"/>
      <protection locked="0"/>
    </xf>
    <xf numFmtId="2" fontId="2" fillId="0" borderId="0" xfId="0" applyNumberFormat="1" applyFont="1" applyAlignment="1" applyProtection="1">
      <alignment horizontal="center" vertical="center" wrapText="1"/>
      <protection locked="0"/>
    </xf>
    <xf numFmtId="166" fontId="2" fillId="0" borderId="60" xfId="0" applyNumberFormat="1" applyFont="1" applyBorder="1" applyAlignment="1" applyProtection="1">
      <alignment horizontal="center" vertical="center" wrapText="1"/>
      <protection locked="0"/>
    </xf>
    <xf numFmtId="166" fontId="2" fillId="0" borderId="24" xfId="0" applyNumberFormat="1" applyFont="1" applyBorder="1" applyAlignment="1" applyProtection="1">
      <alignment horizontal="center" vertical="center" wrapText="1"/>
      <protection locked="0"/>
    </xf>
    <xf numFmtId="2" fontId="2" fillId="0" borderId="116" xfId="0" applyNumberFormat="1" applyFont="1" applyBorder="1" applyAlignment="1" applyProtection="1">
      <alignment horizontal="center" vertical="center" wrapText="1"/>
      <protection locked="0"/>
    </xf>
    <xf numFmtId="10" fontId="2" fillId="0" borderId="83" xfId="0" applyNumberFormat="1" applyFont="1" applyBorder="1" applyAlignment="1">
      <alignment horizontal="center" vertical="center"/>
    </xf>
    <xf numFmtId="2" fontId="2" fillId="0" borderId="50" xfId="0" applyNumberFormat="1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10" fontId="2" fillId="0" borderId="89" xfId="0" applyNumberFormat="1" applyFont="1" applyBorder="1" applyAlignment="1" applyProtection="1">
      <alignment horizontal="center" vertical="center" wrapText="1"/>
      <protection locked="0"/>
    </xf>
    <xf numFmtId="10" fontId="2" fillId="0" borderId="24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0" fontId="2" fillId="0" borderId="60" xfId="0" applyNumberFormat="1" applyFont="1" applyBorder="1" applyAlignment="1" applyProtection="1">
      <alignment horizontal="center" vertical="center" wrapText="1"/>
      <protection locked="0"/>
    </xf>
    <xf numFmtId="2" fontId="5" fillId="0" borderId="50" xfId="0" applyNumberFormat="1" applyFont="1" applyBorder="1" applyAlignment="1" applyProtection="1">
      <alignment horizontal="center" vertical="center"/>
      <protection locked="0"/>
    </xf>
    <xf numFmtId="2" fontId="5" fillId="0" borderId="85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66" fontId="2" fillId="0" borderId="33" xfId="0" applyNumberFormat="1" applyFont="1" applyBorder="1" applyAlignment="1" applyProtection="1">
      <alignment horizontal="center" vertical="center" wrapText="1"/>
      <protection locked="0"/>
    </xf>
    <xf numFmtId="166" fontId="2" fillId="0" borderId="78" xfId="0" applyNumberFormat="1" applyFont="1" applyBorder="1" applyAlignment="1" applyProtection="1">
      <alignment horizontal="center" vertical="center" wrapText="1"/>
      <protection locked="0"/>
    </xf>
    <xf numFmtId="2" fontId="2" fillId="0" borderId="28" xfId="0" applyNumberFormat="1" applyFont="1" applyBorder="1" applyAlignment="1" applyProtection="1">
      <alignment horizontal="center" vertical="center" wrapText="1"/>
      <protection locked="0"/>
    </xf>
    <xf numFmtId="4" fontId="8" fillId="27" borderId="35" xfId="0" applyNumberFormat="1" applyFont="1" applyFill="1" applyBorder="1" applyAlignment="1" applyProtection="1">
      <alignment horizontal="center" vertical="center" wrapText="1"/>
      <protection locked="0"/>
    </xf>
    <xf numFmtId="166" fontId="2" fillId="0" borderId="37" xfId="0" applyNumberFormat="1" applyFont="1" applyBorder="1" applyAlignment="1">
      <alignment horizontal="center" vertical="center" wrapText="1"/>
    </xf>
    <xf numFmtId="4" fontId="39" fillId="27" borderId="4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31" xfId="0" applyNumberFormat="1" applyFont="1" applyBorder="1" applyAlignment="1">
      <alignment horizontal="center" vertical="center" wrapText="1"/>
    </xf>
    <xf numFmtId="1" fontId="2" fillId="27" borderId="32" xfId="0" applyNumberFormat="1" applyFont="1" applyFill="1" applyBorder="1" applyAlignment="1">
      <alignment horizontal="center" vertical="center" wrapText="1"/>
    </xf>
    <xf numFmtId="1" fontId="2" fillId="0" borderId="24" xfId="0" applyNumberFormat="1" applyFont="1" applyBorder="1" applyAlignment="1" applyProtection="1">
      <alignment horizontal="center" vertical="center" wrapText="1"/>
      <protection locked="0"/>
    </xf>
    <xf numFmtId="0" fontId="8" fillId="0" borderId="89" xfId="0" applyFont="1" applyBorder="1" applyAlignment="1" applyProtection="1">
      <alignment horizontal="left" vertical="center" wrapText="1"/>
      <protection locked="0"/>
    </xf>
    <xf numFmtId="0" fontId="8" fillId="0" borderId="43" xfId="0" applyFont="1" applyBorder="1" applyAlignment="1" applyProtection="1">
      <alignment horizontal="left" vertical="center" wrapText="1"/>
      <protection locked="0"/>
    </xf>
    <xf numFmtId="166" fontId="2" fillId="0" borderId="24" xfId="0" applyNumberFormat="1" applyFont="1" applyBorder="1" applyAlignment="1">
      <alignment horizontal="center" vertical="center" wrapText="1"/>
    </xf>
    <xf numFmtId="166" fontId="2" fillId="0" borderId="60" xfId="0" applyNumberFormat="1" applyFont="1" applyBorder="1" applyAlignment="1">
      <alignment horizontal="center" vertical="center" wrapText="1"/>
    </xf>
    <xf numFmtId="165" fontId="8" fillId="0" borderId="26" xfId="0" applyNumberFormat="1" applyFont="1" applyBorder="1" applyAlignment="1" applyProtection="1">
      <alignment horizontal="center" vertical="center" wrapText="1"/>
      <protection locked="0"/>
    </xf>
    <xf numFmtId="165" fontId="2" fillId="27" borderId="27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94" xfId="0" applyNumberFormat="1" applyFont="1" applyBorder="1" applyAlignment="1" applyProtection="1">
      <alignment horizontal="center"/>
      <protection locked="0"/>
    </xf>
    <xf numFmtId="2" fontId="2" fillId="30" borderId="60" xfId="0" applyNumberFormat="1" applyFont="1" applyFill="1" applyBorder="1" applyAlignment="1">
      <alignment horizontal="center" vertical="center" wrapText="1"/>
    </xf>
    <xf numFmtId="1" fontId="2" fillId="30" borderId="24" xfId="0" applyNumberFormat="1" applyFont="1" applyFill="1" applyBorder="1" applyAlignment="1">
      <alignment horizontal="center" vertical="center" wrapText="1"/>
    </xf>
    <xf numFmtId="1" fontId="2" fillId="30" borderId="24" xfId="0" applyNumberFormat="1" applyFont="1" applyFill="1" applyBorder="1" applyAlignment="1" applyProtection="1">
      <alignment horizontal="center" vertical="center" wrapText="1"/>
      <protection locked="0"/>
    </xf>
    <xf numFmtId="4" fontId="8" fillId="30" borderId="35" xfId="0" applyNumberFormat="1" applyFont="1" applyFill="1" applyBorder="1" applyAlignment="1" applyProtection="1">
      <alignment horizontal="center" vertical="center" wrapText="1"/>
      <protection locked="0"/>
    </xf>
    <xf numFmtId="4" fontId="8" fillId="30" borderId="31" xfId="0" applyNumberFormat="1" applyFont="1" applyFill="1" applyBorder="1" applyAlignment="1" applyProtection="1">
      <alignment horizontal="center" vertical="center" wrapText="1"/>
      <protection locked="0"/>
    </xf>
    <xf numFmtId="165" fontId="2" fillId="30" borderId="24" xfId="0" applyNumberFormat="1" applyFont="1" applyFill="1" applyBorder="1" applyAlignment="1">
      <alignment horizontal="center" vertical="center" wrapText="1"/>
    </xf>
    <xf numFmtId="1" fontId="2" fillId="30" borderId="60" xfId="0" applyNumberFormat="1" applyFont="1" applyFill="1" applyBorder="1" applyAlignment="1">
      <alignment horizontal="center" vertical="center" wrapText="1"/>
    </xf>
    <xf numFmtId="2" fontId="2" fillId="30" borderId="24" xfId="0" applyNumberFormat="1" applyFont="1" applyFill="1" applyBorder="1" applyAlignment="1">
      <alignment horizontal="center" vertical="center" wrapText="1"/>
    </xf>
    <xf numFmtId="166" fontId="2" fillId="30" borderId="24" xfId="0" applyNumberFormat="1" applyFont="1" applyFill="1" applyBorder="1" applyAlignment="1">
      <alignment horizontal="center" vertical="center" wrapText="1"/>
    </xf>
    <xf numFmtId="166" fontId="2" fillId="30" borderId="60" xfId="0" applyNumberFormat="1" applyFont="1" applyFill="1" applyBorder="1" applyAlignment="1">
      <alignment horizontal="center" vertical="center" wrapText="1"/>
    </xf>
    <xf numFmtId="166" fontId="2" fillId="30" borderId="24" xfId="0" applyNumberFormat="1" applyFont="1" applyFill="1" applyBorder="1" applyAlignment="1" applyProtection="1">
      <alignment horizontal="center" vertical="center" wrapText="1"/>
      <protection locked="0"/>
    </xf>
    <xf numFmtId="168" fontId="5" fillId="0" borderId="14" xfId="0" applyNumberFormat="1" applyFont="1" applyBorder="1" applyAlignment="1">
      <alignment horizontal="center" vertical="center"/>
    </xf>
    <xf numFmtId="168" fontId="5" fillId="0" borderId="62" xfId="0" applyNumberFormat="1" applyFont="1" applyBorder="1" applyAlignment="1">
      <alignment horizontal="center" vertical="center"/>
    </xf>
    <xf numFmtId="168" fontId="3" fillId="25" borderId="62" xfId="0" applyNumberFormat="1" applyFont="1" applyFill="1" applyBorder="1" applyAlignment="1">
      <alignment horizontal="center" vertical="center"/>
    </xf>
    <xf numFmtId="166" fontId="2" fillId="0" borderId="117" xfId="0" applyNumberFormat="1" applyFont="1" applyBorder="1" applyAlignment="1" applyProtection="1">
      <alignment horizontal="center" vertical="center" wrapText="1"/>
      <protection locked="0"/>
    </xf>
    <xf numFmtId="2" fontId="2" fillId="30" borderId="89" xfId="0" applyNumberFormat="1" applyFont="1" applyFill="1" applyBorder="1" applyAlignment="1" applyProtection="1">
      <alignment horizontal="center" vertical="center" wrapText="1"/>
      <protection locked="0"/>
    </xf>
    <xf numFmtId="2" fontId="2" fillId="30" borderId="24" xfId="0" applyNumberFormat="1" applyFont="1" applyFill="1" applyBorder="1" applyAlignment="1" applyProtection="1">
      <alignment horizontal="center" vertical="center" wrapText="1"/>
      <protection locked="0"/>
    </xf>
    <xf numFmtId="2" fontId="2" fillId="30" borderId="6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82" xfId="0" applyFont="1" applyBorder="1" applyAlignment="1" applyProtection="1">
      <alignment horizontal="left" vertical="center" wrapText="1"/>
      <protection locked="0"/>
    </xf>
    <xf numFmtId="0" fontId="8" fillId="0" borderId="60" xfId="0" applyFont="1" applyBorder="1" applyAlignment="1" applyProtection="1">
      <alignment horizontal="left" vertical="center" wrapText="1"/>
      <protection locked="0"/>
    </xf>
    <xf numFmtId="0" fontId="8" fillId="0" borderId="34" xfId="0" applyFont="1" applyBorder="1" applyAlignment="1" applyProtection="1">
      <alignment horizontal="left" vertical="center" wrapText="1"/>
      <protection locked="0"/>
    </xf>
    <xf numFmtId="10" fontId="5" fillId="25" borderId="14" xfId="0" applyNumberFormat="1" applyFont="1" applyFill="1" applyBorder="1" applyAlignment="1" applyProtection="1">
      <alignment horizontal="center" vertical="center"/>
      <protection locked="0"/>
    </xf>
    <xf numFmtId="165" fontId="5" fillId="25" borderId="62" xfId="0" applyNumberFormat="1" applyFont="1" applyFill="1" applyBorder="1" applyAlignment="1" applyProtection="1">
      <alignment horizontal="center" vertical="center"/>
      <protection locked="0"/>
    </xf>
    <xf numFmtId="2" fontId="5" fillId="25" borderId="18" xfId="0" applyNumberFormat="1" applyFont="1" applyFill="1" applyBorder="1" applyAlignment="1" applyProtection="1">
      <alignment horizontal="center" vertical="center"/>
      <protection locked="0"/>
    </xf>
    <xf numFmtId="1" fontId="2" fillId="30" borderId="0" xfId="0" applyNumberFormat="1" applyFont="1" applyFill="1" applyAlignment="1">
      <alignment horizontal="center" vertical="center" wrapText="1"/>
    </xf>
    <xf numFmtId="10" fontId="5" fillId="25" borderId="14" xfId="0" applyNumberFormat="1" applyFont="1" applyFill="1" applyBorder="1" applyAlignment="1">
      <alignment horizontal="center" vertical="center"/>
    </xf>
    <xf numFmtId="10" fontId="5" fillId="25" borderId="18" xfId="0" applyNumberFormat="1" applyFont="1" applyFill="1" applyBorder="1" applyAlignment="1">
      <alignment horizontal="center" vertical="center"/>
    </xf>
    <xf numFmtId="1" fontId="8" fillId="0" borderId="35" xfId="0" applyNumberFormat="1" applyFont="1" applyBorder="1" applyAlignment="1">
      <alignment horizontal="center" vertical="center" wrapText="1"/>
    </xf>
    <xf numFmtId="1" fontId="2" fillId="27" borderId="36" xfId="0" applyNumberFormat="1" applyFont="1" applyFill="1" applyBorder="1" applyAlignment="1">
      <alignment horizontal="center" vertical="center" wrapText="1"/>
    </xf>
    <xf numFmtId="165" fontId="2" fillId="30" borderId="0" xfId="0" applyNumberFormat="1" applyFont="1" applyFill="1" applyAlignment="1">
      <alignment horizontal="center" vertical="center" wrapText="1"/>
    </xf>
    <xf numFmtId="165" fontId="5" fillId="25" borderId="18" xfId="0" applyNumberFormat="1" applyFont="1" applyFill="1" applyBorder="1" applyAlignment="1">
      <alignment horizontal="center" vertical="center"/>
    </xf>
    <xf numFmtId="165" fontId="5" fillId="25" borderId="13" xfId="0" applyNumberFormat="1" applyFont="1" applyFill="1" applyBorder="1" applyAlignment="1">
      <alignment horizontal="center" vertical="center"/>
    </xf>
    <xf numFmtId="10" fontId="5" fillId="30" borderId="18" xfId="0" applyNumberFormat="1" applyFont="1" applyFill="1" applyBorder="1" applyAlignment="1">
      <alignment horizontal="center" vertical="center"/>
    </xf>
    <xf numFmtId="165" fontId="5" fillId="25" borderId="14" xfId="0" applyNumberFormat="1" applyFont="1" applyFill="1" applyBorder="1" applyAlignment="1">
      <alignment horizontal="center" vertical="center"/>
    </xf>
    <xf numFmtId="165" fontId="3" fillId="0" borderId="65" xfId="0" applyNumberFormat="1" applyFont="1" applyBorder="1" applyAlignment="1">
      <alignment horizontal="center" vertical="center" wrapText="1"/>
    </xf>
    <xf numFmtId="2" fontId="2" fillId="0" borderId="34" xfId="0" applyNumberFormat="1" applyFont="1" applyBorder="1" applyAlignment="1" applyProtection="1">
      <alignment horizontal="center" vertical="center" wrapText="1"/>
      <protection locked="0"/>
    </xf>
    <xf numFmtId="166" fontId="2" fillId="0" borderId="34" xfId="0" applyNumberFormat="1" applyFont="1" applyBorder="1" applyAlignment="1" applyProtection="1">
      <alignment horizontal="center" vertical="center" wrapText="1"/>
      <protection locked="0"/>
    </xf>
    <xf numFmtId="166" fontId="2" fillId="0" borderId="38" xfId="0" applyNumberFormat="1" applyFont="1" applyBorder="1" applyAlignment="1" applyProtection="1">
      <alignment horizontal="center" vertical="center" wrapText="1"/>
      <protection locked="0"/>
    </xf>
    <xf numFmtId="165" fontId="8" fillId="0" borderId="43" xfId="0" applyNumberFormat="1" applyFont="1" applyBorder="1" applyAlignment="1" applyProtection="1">
      <alignment horizontal="center" vertical="center" wrapText="1"/>
      <protection locked="0"/>
    </xf>
    <xf numFmtId="3" fontId="2" fillId="0" borderId="43" xfId="0" applyNumberFormat="1" applyFont="1" applyBorder="1" applyAlignment="1" applyProtection="1">
      <alignment horizontal="center" vertical="center" wrapText="1"/>
      <protection locked="0"/>
    </xf>
    <xf numFmtId="165" fontId="5" fillId="0" borderId="99" xfId="0" applyNumberFormat="1" applyFont="1" applyBorder="1" applyAlignment="1" applyProtection="1">
      <alignment vertical="center"/>
      <protection locked="0"/>
    </xf>
    <xf numFmtId="4" fontId="5" fillId="0" borderId="99" xfId="0" applyNumberFormat="1" applyFont="1" applyBorder="1" applyAlignment="1" applyProtection="1">
      <alignment vertical="center"/>
      <protection locked="0"/>
    </xf>
    <xf numFmtId="165" fontId="2" fillId="30" borderId="38" xfId="0" applyNumberFormat="1" applyFont="1" applyFill="1" applyBorder="1" applyAlignment="1">
      <alignment horizontal="center" vertical="center" wrapText="1"/>
    </xf>
    <xf numFmtId="4" fontId="2" fillId="0" borderId="35" xfId="0" applyNumberFormat="1" applyFont="1" applyBorder="1" applyAlignment="1">
      <alignment horizontal="center" vertical="center" wrapText="1"/>
    </xf>
    <xf numFmtId="4" fontId="2" fillId="0" borderId="26" xfId="0" applyNumberFormat="1" applyFont="1" applyBorder="1" applyAlignment="1">
      <alignment horizontal="center" vertical="center" wrapText="1"/>
    </xf>
    <xf numFmtId="4" fontId="2" fillId="0" borderId="40" xfId="0" applyNumberFormat="1" applyFont="1" applyBorder="1" applyAlignment="1">
      <alignment horizontal="center" vertical="center" wrapText="1"/>
    </xf>
    <xf numFmtId="166" fontId="3" fillId="27" borderId="6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9" xfId="0" applyFont="1" applyBorder="1" applyProtection="1">
      <protection locked="0"/>
    </xf>
    <xf numFmtId="0" fontId="8" fillId="0" borderId="104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left" vertical="center" wrapText="1"/>
      <protection locked="0"/>
    </xf>
    <xf numFmtId="0" fontId="7" fillId="27" borderId="40" xfId="0" applyFont="1" applyFill="1" applyBorder="1" applyAlignment="1" applyProtection="1">
      <alignment horizontal="center" vertical="center" wrapText="1"/>
      <protection locked="0"/>
    </xf>
    <xf numFmtId="0" fontId="8" fillId="0" borderId="120" xfId="0" applyFont="1" applyBorder="1" applyAlignment="1" applyProtection="1">
      <alignment horizontal="center" vertical="center" wrapText="1"/>
      <protection locked="0"/>
    </xf>
    <xf numFmtId="0" fontId="2" fillId="27" borderId="121" xfId="0" applyFont="1" applyFill="1" applyBorder="1" applyAlignment="1" applyProtection="1">
      <alignment horizontal="center" vertical="center" wrapText="1"/>
      <protection locked="0"/>
    </xf>
    <xf numFmtId="0" fontId="8" fillId="0" borderId="122" xfId="0" applyFont="1" applyBorder="1" applyAlignment="1" applyProtection="1">
      <alignment horizontal="center" vertical="center" wrapText="1"/>
      <protection locked="0"/>
    </xf>
    <xf numFmtId="0" fontId="7" fillId="27" borderId="123" xfId="0" applyFont="1" applyFill="1" applyBorder="1" applyAlignment="1" applyProtection="1">
      <alignment horizontal="center" vertical="center" wrapText="1"/>
      <protection locked="0"/>
    </xf>
    <xf numFmtId="0" fontId="12" fillId="0" borderId="124" xfId="0" applyFont="1" applyBorder="1" applyProtection="1">
      <protection locked="0"/>
    </xf>
    <xf numFmtId="0" fontId="2" fillId="0" borderId="125" xfId="0" applyFont="1" applyBorder="1" applyProtection="1">
      <protection locked="0"/>
    </xf>
    <xf numFmtId="0" fontId="2" fillId="0" borderId="126" xfId="0" applyFont="1" applyBorder="1" applyProtection="1">
      <protection locked="0"/>
    </xf>
    <xf numFmtId="0" fontId="2" fillId="0" borderId="127" xfId="0" applyFont="1" applyBorder="1" applyProtection="1">
      <protection locked="0"/>
    </xf>
    <xf numFmtId="4" fontId="2" fillId="27" borderId="32" xfId="0" applyNumberFormat="1" applyFont="1" applyFill="1" applyBorder="1" applyAlignment="1" applyProtection="1">
      <alignment horizontal="center" vertical="center" wrapText="1"/>
      <protection locked="0"/>
    </xf>
    <xf numFmtId="0" fontId="6" fillId="34" borderId="35" xfId="0" applyFont="1" applyFill="1" applyBorder="1" applyAlignment="1" applyProtection="1">
      <alignment horizontal="center" vertical="center"/>
      <protection locked="0"/>
    </xf>
    <xf numFmtId="0" fontId="5" fillId="34" borderId="99" xfId="0" applyFont="1" applyFill="1" applyBorder="1" applyAlignment="1" applyProtection="1">
      <alignment horizontal="center" vertical="center"/>
      <protection locked="0"/>
    </xf>
    <xf numFmtId="165" fontId="5" fillId="34" borderId="35" xfId="0" applyNumberFormat="1" applyFont="1" applyFill="1" applyBorder="1" applyAlignment="1" applyProtection="1">
      <alignment vertical="center"/>
      <protection locked="0"/>
    </xf>
    <xf numFmtId="165" fontId="5" fillId="34" borderId="40" xfId="0" applyNumberFormat="1" applyFont="1" applyFill="1" applyBorder="1" applyAlignment="1" applyProtection="1">
      <alignment vertical="center"/>
      <protection locked="0"/>
    </xf>
    <xf numFmtId="165" fontId="5" fillId="34" borderId="99" xfId="0" applyNumberFormat="1" applyFont="1" applyFill="1" applyBorder="1" applyAlignment="1" applyProtection="1">
      <alignment vertical="center"/>
      <protection locked="0"/>
    </xf>
    <xf numFmtId="165" fontId="5" fillId="34" borderId="118" xfId="0" applyNumberFormat="1" applyFont="1" applyFill="1" applyBorder="1" applyAlignment="1" applyProtection="1">
      <alignment vertical="center"/>
      <protection locked="0"/>
    </xf>
    <xf numFmtId="0" fontId="6" fillId="34" borderId="40" xfId="0" applyFont="1" applyFill="1" applyBorder="1" applyAlignment="1" applyProtection="1">
      <alignment horizontal="center" vertical="center"/>
      <protection locked="0"/>
    </xf>
    <xf numFmtId="0" fontId="5" fillId="34" borderId="118" xfId="0" applyFont="1" applyFill="1" applyBorder="1" applyAlignment="1" applyProtection="1">
      <alignment horizontal="center" vertical="center"/>
      <protection locked="0"/>
    </xf>
    <xf numFmtId="0" fontId="5" fillId="34" borderId="40" xfId="0" applyFont="1" applyFill="1" applyBorder="1" applyAlignment="1" applyProtection="1">
      <alignment horizontal="center" vertical="center"/>
      <protection locked="0"/>
    </xf>
    <xf numFmtId="0" fontId="3" fillId="0" borderId="128" xfId="0" applyFont="1" applyBorder="1" applyAlignment="1" applyProtection="1">
      <alignment horizontal="center"/>
      <protection locked="0"/>
    </xf>
    <xf numFmtId="0" fontId="14" fillId="0" borderId="129" xfId="0" applyFont="1" applyBorder="1" applyAlignment="1" applyProtection="1">
      <alignment horizontal="center"/>
      <protection locked="0"/>
    </xf>
    <xf numFmtId="0" fontId="3" fillId="35" borderId="36" xfId="0" applyFont="1" applyFill="1" applyBorder="1" applyAlignment="1" applyProtection="1">
      <alignment horizontal="center" vertical="center" wrapText="1"/>
      <protection locked="0"/>
    </xf>
    <xf numFmtId="2" fontId="15" fillId="35" borderId="13" xfId="0" applyNumberFormat="1" applyFont="1" applyFill="1" applyBorder="1" applyAlignment="1">
      <alignment horizontal="center" vertical="center"/>
    </xf>
    <xf numFmtId="10" fontId="15" fillId="35" borderId="18" xfId="0" applyNumberFormat="1" applyFont="1" applyFill="1" applyBorder="1" applyAlignment="1">
      <alignment horizontal="center" vertical="center"/>
    </xf>
    <xf numFmtId="2" fontId="15" fillId="35" borderId="18" xfId="0" applyNumberFormat="1" applyFont="1" applyFill="1" applyBorder="1" applyAlignment="1">
      <alignment horizontal="center" vertical="center"/>
    </xf>
    <xf numFmtId="2" fontId="15" fillId="35" borderId="52" xfId="0" applyNumberFormat="1" applyFont="1" applyFill="1" applyBorder="1" applyAlignment="1" applyProtection="1">
      <alignment horizontal="center" vertical="center"/>
      <protection locked="0"/>
    </xf>
    <xf numFmtId="165" fontId="15" fillId="35" borderId="13" xfId="0" applyNumberFormat="1" applyFont="1" applyFill="1" applyBorder="1" applyAlignment="1">
      <alignment horizontal="center" vertical="center"/>
    </xf>
    <xf numFmtId="165" fontId="15" fillId="35" borderId="14" xfId="0" applyNumberFormat="1" applyFont="1" applyFill="1" applyBorder="1" applyAlignment="1">
      <alignment horizontal="center" vertical="center"/>
    </xf>
    <xf numFmtId="10" fontId="15" fillId="35" borderId="13" xfId="0" applyNumberFormat="1" applyFont="1" applyFill="1" applyBorder="1" applyAlignment="1">
      <alignment horizontal="center" vertical="center"/>
    </xf>
    <xf numFmtId="0" fontId="15" fillId="35" borderId="73" xfId="0" applyFont="1" applyFill="1" applyBorder="1" applyAlignment="1" applyProtection="1">
      <alignment horizontal="center" vertical="center"/>
      <protection locked="0"/>
    </xf>
    <xf numFmtId="2" fontId="16" fillId="35" borderId="18" xfId="0" applyNumberFormat="1" applyFont="1" applyFill="1" applyBorder="1" applyAlignment="1" applyProtection="1">
      <alignment horizontal="center" vertical="center"/>
      <protection locked="0"/>
    </xf>
    <xf numFmtId="10" fontId="15" fillId="35" borderId="52" xfId="0" applyNumberFormat="1" applyFont="1" applyFill="1" applyBorder="1" applyAlignment="1" applyProtection="1">
      <alignment horizontal="center" vertical="center"/>
      <protection locked="0"/>
    </xf>
    <xf numFmtId="0" fontId="15" fillId="35" borderId="13" xfId="0" applyFont="1" applyFill="1" applyBorder="1" applyAlignment="1">
      <alignment horizontal="center" vertical="center"/>
    </xf>
    <xf numFmtId="0" fontId="15" fillId="35" borderId="18" xfId="0" applyFont="1" applyFill="1" applyBorder="1" applyAlignment="1" applyProtection="1">
      <alignment horizontal="center" vertical="center"/>
      <protection locked="0"/>
    </xf>
    <xf numFmtId="2" fontId="15" fillId="35" borderId="90" xfId="0" applyNumberFormat="1" applyFont="1" applyFill="1" applyBorder="1" applyAlignment="1" applyProtection="1">
      <alignment horizontal="center" vertical="center"/>
      <protection locked="0"/>
    </xf>
    <xf numFmtId="10" fontId="15" fillId="35" borderId="52" xfId="0" applyNumberFormat="1" applyFont="1" applyFill="1" applyBorder="1" applyAlignment="1">
      <alignment horizontal="center" vertical="center"/>
    </xf>
    <xf numFmtId="1" fontId="15" fillId="35" borderId="13" xfId="0" applyNumberFormat="1" applyFont="1" applyFill="1" applyBorder="1" applyAlignment="1">
      <alignment horizontal="center" vertical="center"/>
    </xf>
    <xf numFmtId="166" fontId="15" fillId="35" borderId="70" xfId="0" applyNumberFormat="1" applyFont="1" applyFill="1" applyBorder="1" applyAlignment="1">
      <alignment horizontal="center" vertical="center"/>
    </xf>
    <xf numFmtId="168" fontId="15" fillId="35" borderId="70" xfId="0" applyNumberFormat="1" applyFont="1" applyFill="1" applyBorder="1" applyAlignment="1">
      <alignment horizontal="center" vertical="center"/>
    </xf>
    <xf numFmtId="0" fontId="15" fillId="35" borderId="70" xfId="0" applyFont="1" applyFill="1" applyBorder="1" applyAlignment="1">
      <alignment horizontal="center" vertical="center"/>
    </xf>
    <xf numFmtId="10" fontId="15" fillId="35" borderId="14" xfId="0" applyNumberFormat="1" applyFont="1" applyFill="1" applyBorder="1" applyAlignment="1">
      <alignment horizontal="center" vertical="center"/>
    </xf>
    <xf numFmtId="1" fontId="15" fillId="35" borderId="18" xfId="0" applyNumberFormat="1" applyFont="1" applyFill="1" applyBorder="1" applyAlignment="1" applyProtection="1">
      <alignment horizontal="center" vertical="center"/>
      <protection locked="0"/>
    </xf>
    <xf numFmtId="2" fontId="15" fillId="35" borderId="14" xfId="0" applyNumberFormat="1" applyFont="1" applyFill="1" applyBorder="1" applyAlignment="1">
      <alignment horizontal="center" vertical="center"/>
    </xf>
    <xf numFmtId="165" fontId="44" fillId="35" borderId="13" xfId="0" applyNumberFormat="1" applyFont="1" applyFill="1" applyBorder="1" applyAlignment="1">
      <alignment horizontal="center" vertical="center"/>
    </xf>
    <xf numFmtId="165" fontId="15" fillId="35" borderId="90" xfId="0" applyNumberFormat="1" applyFont="1" applyFill="1" applyBorder="1" applyAlignment="1">
      <alignment horizontal="center" vertical="center"/>
    </xf>
    <xf numFmtId="10" fontId="15" fillId="35" borderId="71" xfId="0" applyNumberFormat="1" applyFont="1" applyFill="1" applyBorder="1" applyAlignment="1">
      <alignment horizontal="center" vertical="center"/>
    </xf>
    <xf numFmtId="10" fontId="15" fillId="35" borderId="93" xfId="0" applyNumberFormat="1" applyFont="1" applyFill="1" applyBorder="1" applyAlignment="1">
      <alignment horizontal="center" vertical="center"/>
    </xf>
    <xf numFmtId="166" fontId="15" fillId="35" borderId="13" xfId="0" applyNumberFormat="1" applyFont="1" applyFill="1" applyBorder="1" applyAlignment="1">
      <alignment horizontal="center" vertical="center"/>
    </xf>
    <xf numFmtId="166" fontId="15" fillId="35" borderId="14" xfId="0" applyNumberFormat="1" applyFont="1" applyFill="1" applyBorder="1" applyAlignment="1">
      <alignment horizontal="center" vertical="center"/>
    </xf>
    <xf numFmtId="166" fontId="15" fillId="35" borderId="48" xfId="0" applyNumberFormat="1" applyFont="1" applyFill="1" applyBorder="1" applyAlignment="1">
      <alignment horizontal="center" vertical="center"/>
    </xf>
    <xf numFmtId="165" fontId="44" fillId="35" borderId="14" xfId="0" applyNumberFormat="1" applyFont="1" applyFill="1" applyBorder="1" applyAlignment="1">
      <alignment horizontal="center" vertical="center"/>
    </xf>
    <xf numFmtId="10" fontId="15" fillId="35" borderId="18" xfId="0" applyNumberFormat="1" applyFont="1" applyFill="1" applyBorder="1" applyAlignment="1" applyProtection="1">
      <alignment horizontal="center" vertical="center"/>
      <protection locked="0"/>
    </xf>
    <xf numFmtId="2" fontId="15" fillId="35" borderId="18" xfId="0" applyNumberFormat="1" applyFont="1" applyFill="1" applyBorder="1" applyAlignment="1" applyProtection="1">
      <alignment horizontal="center" vertical="center"/>
      <protection locked="0"/>
    </xf>
    <xf numFmtId="1" fontId="15" fillId="35" borderId="14" xfId="0" applyNumberFormat="1" applyFont="1" applyFill="1" applyBorder="1" applyAlignment="1" applyProtection="1">
      <alignment horizontal="center" vertical="center"/>
      <protection locked="0"/>
    </xf>
    <xf numFmtId="10" fontId="15" fillId="35" borderId="76" xfId="0" applyNumberFormat="1" applyFont="1" applyFill="1" applyBorder="1" applyAlignment="1" applyProtection="1">
      <alignment horizontal="center" vertical="center"/>
      <protection locked="0"/>
    </xf>
    <xf numFmtId="165" fontId="15" fillId="35" borderId="76" xfId="0" applyNumberFormat="1" applyFont="1" applyFill="1" applyBorder="1" applyAlignment="1" applyProtection="1">
      <alignment horizontal="center" vertical="center"/>
      <protection locked="0"/>
    </xf>
    <xf numFmtId="165" fontId="44" fillId="35" borderId="62" xfId="0" applyNumberFormat="1" applyFont="1" applyFill="1" applyBorder="1" applyAlignment="1" applyProtection="1">
      <alignment horizontal="center" vertical="center"/>
      <protection locked="0"/>
    </xf>
    <xf numFmtId="10" fontId="5" fillId="35" borderId="14" xfId="0" applyNumberFormat="1" applyFont="1" applyFill="1" applyBorder="1" applyAlignment="1" applyProtection="1">
      <alignment horizontal="center" vertical="center"/>
      <protection locked="0"/>
    </xf>
    <xf numFmtId="165" fontId="15" fillId="35" borderId="90" xfId="0" applyNumberFormat="1" applyFont="1" applyFill="1" applyBorder="1" applyAlignment="1" applyProtection="1">
      <alignment horizontal="center" vertical="center"/>
      <protection locked="0"/>
    </xf>
    <xf numFmtId="1" fontId="15" fillId="35" borderId="62" xfId="0" applyNumberFormat="1" applyFont="1" applyFill="1" applyBorder="1" applyAlignment="1" applyProtection="1">
      <alignment horizontal="center" vertical="center"/>
      <protection locked="0"/>
    </xf>
    <xf numFmtId="2" fontId="5" fillId="35" borderId="18" xfId="0" applyNumberFormat="1" applyFont="1" applyFill="1" applyBorder="1" applyAlignment="1" applyProtection="1">
      <alignment horizontal="center" vertical="center"/>
      <protection locked="0"/>
    </xf>
    <xf numFmtId="10" fontId="5" fillId="35" borderId="18" xfId="0" applyNumberFormat="1" applyFont="1" applyFill="1" applyBorder="1" applyAlignment="1">
      <alignment horizontal="center" vertical="center"/>
    </xf>
    <xf numFmtId="10" fontId="5" fillId="35" borderId="14" xfId="0" applyNumberFormat="1" applyFont="1" applyFill="1" applyBorder="1" applyAlignment="1">
      <alignment horizontal="center" vertical="center"/>
    </xf>
    <xf numFmtId="165" fontId="15" fillId="35" borderId="18" xfId="0" applyNumberFormat="1" applyFont="1" applyFill="1" applyBorder="1" applyAlignment="1">
      <alignment horizontal="center" vertical="center"/>
    </xf>
    <xf numFmtId="165" fontId="43" fillId="35" borderId="18" xfId="0" applyNumberFormat="1" applyFont="1" applyFill="1" applyBorder="1" applyAlignment="1">
      <alignment horizontal="center" vertical="center"/>
    </xf>
    <xf numFmtId="0" fontId="6" fillId="36" borderId="82" xfId="0" applyFont="1" applyFill="1" applyBorder="1" applyAlignment="1" applyProtection="1">
      <alignment horizontal="center" vertical="center" wrapText="1"/>
      <protection locked="0"/>
    </xf>
    <xf numFmtId="2" fontId="2" fillId="36" borderId="130" xfId="0" applyNumberFormat="1" applyFont="1" applyFill="1" applyBorder="1" applyAlignment="1">
      <alignment horizontal="center" vertical="center" wrapText="1"/>
    </xf>
    <xf numFmtId="1" fontId="2" fillId="36" borderId="38" xfId="0" applyNumberFormat="1" applyFont="1" applyFill="1" applyBorder="1" applyAlignment="1">
      <alignment horizontal="center" vertical="center" wrapText="1"/>
    </xf>
    <xf numFmtId="1" fontId="2" fillId="36" borderId="38" xfId="0" applyNumberFormat="1" applyFont="1" applyFill="1" applyBorder="1" applyAlignment="1" applyProtection="1">
      <alignment horizontal="center" vertical="center" wrapText="1"/>
      <protection locked="0"/>
    </xf>
    <xf numFmtId="0" fontId="8" fillId="36" borderId="35" xfId="0" applyFont="1" applyFill="1" applyBorder="1" applyAlignment="1" applyProtection="1">
      <alignment horizontal="center" vertical="center" wrapText="1"/>
      <protection locked="0"/>
    </xf>
    <xf numFmtId="0" fontId="2" fillId="36" borderId="34" xfId="0" applyFont="1" applyFill="1" applyBorder="1" applyAlignment="1" applyProtection="1">
      <alignment horizontal="center" vertical="center" wrapText="1"/>
      <protection locked="0"/>
    </xf>
    <xf numFmtId="0" fontId="2" fillId="36" borderId="38" xfId="0" applyFont="1" applyFill="1" applyBorder="1" applyAlignment="1" applyProtection="1">
      <alignment horizontal="center" vertical="center" wrapText="1"/>
      <protection locked="0"/>
    </xf>
    <xf numFmtId="0" fontId="2" fillId="36" borderId="43" xfId="0" applyFont="1" applyFill="1" applyBorder="1" applyAlignment="1" applyProtection="1">
      <alignment horizontal="center" vertical="center" wrapText="1"/>
      <protection locked="0"/>
    </xf>
    <xf numFmtId="165" fontId="2" fillId="36" borderId="130" xfId="0" applyNumberFormat="1" applyFont="1" applyFill="1" applyBorder="1" applyAlignment="1">
      <alignment horizontal="center" vertical="center" wrapText="1"/>
    </xf>
    <xf numFmtId="4" fontId="8" fillId="36" borderId="35" xfId="0" applyNumberFormat="1" applyFont="1" applyFill="1" applyBorder="1" applyAlignment="1" applyProtection="1">
      <alignment horizontal="center" vertical="center" wrapText="1"/>
      <protection locked="0"/>
    </xf>
    <xf numFmtId="4" fontId="2" fillId="36" borderId="38" xfId="0" applyNumberFormat="1" applyFont="1" applyFill="1" applyBorder="1" applyAlignment="1" applyProtection="1">
      <alignment horizontal="center" vertical="center" wrapText="1"/>
      <protection locked="0"/>
    </xf>
    <xf numFmtId="10" fontId="2" fillId="36" borderId="34" xfId="0" applyNumberFormat="1" applyFont="1" applyFill="1" applyBorder="1" applyAlignment="1" applyProtection="1">
      <alignment horizontal="center" vertical="center" wrapText="1"/>
      <protection locked="0"/>
    </xf>
    <xf numFmtId="0" fontId="2" fillId="36" borderId="131" xfId="0" applyFont="1" applyFill="1" applyBorder="1" applyAlignment="1" applyProtection="1">
      <alignment horizontal="center" vertical="center" wrapText="1"/>
      <protection locked="0"/>
    </xf>
    <xf numFmtId="1" fontId="2" fillId="36" borderId="130" xfId="0" applyNumberFormat="1" applyFont="1" applyFill="1" applyBorder="1" applyAlignment="1">
      <alignment horizontal="center" vertical="center" wrapText="1"/>
    </xf>
    <xf numFmtId="2" fontId="2" fillId="36" borderId="38" xfId="0" applyNumberFormat="1" applyFont="1" applyFill="1" applyBorder="1" applyAlignment="1">
      <alignment horizontal="center" vertical="center" wrapText="1"/>
    </xf>
    <xf numFmtId="1" fontId="8" fillId="36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36" borderId="31" xfId="0" applyFont="1" applyFill="1" applyBorder="1" applyAlignment="1" applyProtection="1">
      <alignment horizontal="center" vertical="center" wrapText="1"/>
      <protection locked="0"/>
    </xf>
    <xf numFmtId="166" fontId="2" fillId="36" borderId="38" xfId="0" applyNumberFormat="1" applyFont="1" applyFill="1" applyBorder="1" applyAlignment="1">
      <alignment horizontal="center" vertical="center" wrapText="1"/>
    </xf>
    <xf numFmtId="166" fontId="2" fillId="36" borderId="38" xfId="0" applyNumberFormat="1" applyFont="1" applyFill="1" applyBorder="1" applyAlignment="1" applyProtection="1">
      <alignment horizontal="center" vertical="center" wrapText="1"/>
      <protection locked="0"/>
    </xf>
    <xf numFmtId="1" fontId="2" fillId="36" borderId="34" xfId="0" applyNumberFormat="1" applyFont="1" applyFill="1" applyBorder="1" applyAlignment="1" applyProtection="1">
      <alignment horizontal="center" vertical="center" wrapText="1"/>
      <protection locked="0"/>
    </xf>
    <xf numFmtId="4" fontId="2" fillId="36" borderId="34" xfId="0" applyNumberFormat="1" applyFont="1" applyFill="1" applyBorder="1" applyAlignment="1" applyProtection="1">
      <alignment horizontal="center" vertical="center" wrapText="1"/>
      <protection locked="0"/>
    </xf>
    <xf numFmtId="2" fontId="2" fillId="36" borderId="34" xfId="0" applyNumberFormat="1" applyFont="1" applyFill="1" applyBorder="1" applyAlignment="1" applyProtection="1">
      <alignment horizontal="center" vertical="center" wrapText="1"/>
      <protection locked="0"/>
    </xf>
    <xf numFmtId="2" fontId="2" fillId="36" borderId="38" xfId="0" applyNumberFormat="1" applyFont="1" applyFill="1" applyBorder="1" applyAlignment="1" applyProtection="1">
      <alignment horizontal="center" vertical="center" wrapText="1"/>
      <protection locked="0"/>
    </xf>
    <xf numFmtId="2" fontId="2" fillId="36" borderId="43" xfId="0" applyNumberFormat="1" applyFont="1" applyFill="1" applyBorder="1" applyAlignment="1" applyProtection="1">
      <alignment horizontal="center" vertical="center" wrapText="1"/>
      <protection locked="0"/>
    </xf>
    <xf numFmtId="166" fontId="2" fillId="36" borderId="34" xfId="0" applyNumberFormat="1" applyFont="1" applyFill="1" applyBorder="1" applyAlignment="1" applyProtection="1">
      <alignment horizontal="center" vertical="center" wrapText="1"/>
      <protection locked="0"/>
    </xf>
    <xf numFmtId="166" fontId="2" fillId="36" borderId="82" xfId="0" applyNumberFormat="1" applyFont="1" applyFill="1" applyBorder="1" applyAlignment="1" applyProtection="1">
      <alignment horizontal="center" vertical="center" wrapText="1"/>
      <protection locked="0"/>
    </xf>
    <xf numFmtId="2" fontId="8" fillId="36" borderId="31" xfId="0" applyNumberFormat="1" applyFont="1" applyFill="1" applyBorder="1" applyAlignment="1" applyProtection="1">
      <alignment horizontal="center" vertical="center" wrapText="1"/>
      <protection locked="0"/>
    </xf>
    <xf numFmtId="4" fontId="8" fillId="36" borderId="39" xfId="0" applyNumberFormat="1" applyFont="1" applyFill="1" applyBorder="1" applyAlignment="1" applyProtection="1">
      <alignment horizontal="center" vertical="center" wrapText="1"/>
      <protection locked="0"/>
    </xf>
    <xf numFmtId="4" fontId="8" fillId="36" borderId="82" xfId="0" applyNumberFormat="1" applyFont="1" applyFill="1" applyBorder="1" applyAlignment="1" applyProtection="1">
      <alignment horizontal="center" vertical="center" wrapText="1"/>
      <protection locked="0"/>
    </xf>
    <xf numFmtId="0" fontId="8" fillId="36" borderId="40" xfId="0" applyFont="1" applyFill="1" applyBorder="1" applyAlignment="1" applyProtection="1">
      <alignment horizontal="center" vertical="center" wrapText="1"/>
      <protection locked="0"/>
    </xf>
    <xf numFmtId="0" fontId="8" fillId="36" borderId="132" xfId="0" applyFont="1" applyFill="1" applyBorder="1" applyAlignment="1" applyProtection="1">
      <alignment horizontal="center" vertical="center" wrapText="1"/>
      <protection locked="0"/>
    </xf>
    <xf numFmtId="166" fontId="8" fillId="36" borderId="35" xfId="0" applyNumberFormat="1" applyFont="1" applyFill="1" applyBorder="1" applyAlignment="1" applyProtection="1">
      <alignment horizontal="center" vertical="center" wrapText="1"/>
      <protection locked="0"/>
    </xf>
    <xf numFmtId="1" fontId="2" fillId="36" borderId="131" xfId="0" applyNumberFormat="1" applyFont="1" applyFill="1" applyBorder="1" applyAlignment="1" applyProtection="1">
      <alignment horizontal="center" vertical="center" wrapText="1"/>
      <protection locked="0"/>
    </xf>
    <xf numFmtId="1" fontId="39" fillId="36" borderId="43" xfId="0" applyNumberFormat="1" applyFont="1" applyFill="1" applyBorder="1" applyAlignment="1" applyProtection="1">
      <alignment horizontal="center" vertical="center" wrapText="1"/>
      <protection locked="0"/>
    </xf>
    <xf numFmtId="4" fontId="39" fillId="36" borderId="43" xfId="0" applyNumberFormat="1" applyFont="1" applyFill="1" applyBorder="1" applyAlignment="1" applyProtection="1">
      <alignment horizontal="center" vertical="center" wrapText="1"/>
      <protection locked="0"/>
    </xf>
    <xf numFmtId="3" fontId="2" fillId="36" borderId="43" xfId="0" applyNumberFormat="1" applyFont="1" applyFill="1" applyBorder="1" applyAlignment="1" applyProtection="1">
      <alignment horizontal="center" vertical="center" wrapText="1"/>
      <protection locked="0"/>
    </xf>
    <xf numFmtId="10" fontId="2" fillId="36" borderId="43" xfId="0" applyNumberFormat="1" applyFont="1" applyFill="1" applyBorder="1" applyAlignment="1" applyProtection="1">
      <alignment horizontal="center" vertical="center" wrapText="1"/>
      <protection locked="0"/>
    </xf>
    <xf numFmtId="166" fontId="2" fillId="36" borderId="68" xfId="0" applyNumberFormat="1" applyFont="1" applyFill="1" applyBorder="1" applyAlignment="1" applyProtection="1">
      <alignment horizontal="center" vertical="center" wrapText="1"/>
      <protection locked="0"/>
    </xf>
    <xf numFmtId="3" fontId="2" fillId="36" borderId="38" xfId="0" applyNumberFormat="1" applyFont="1" applyFill="1" applyBorder="1" applyAlignment="1" applyProtection="1">
      <alignment horizontal="center" vertical="center" wrapText="1"/>
      <protection locked="0"/>
    </xf>
    <xf numFmtId="2" fontId="8" fillId="36" borderId="35" xfId="0" applyNumberFormat="1" applyFont="1" applyFill="1" applyBorder="1" applyAlignment="1" applyProtection="1">
      <alignment horizontal="center" vertical="center" wrapText="1"/>
      <protection locked="0"/>
    </xf>
    <xf numFmtId="166" fontId="2" fillId="36" borderId="130" xfId="0" applyNumberFormat="1" applyFont="1" applyFill="1" applyBorder="1" applyAlignment="1" applyProtection="1">
      <alignment horizontal="center" vertical="center" wrapText="1"/>
      <protection locked="0"/>
    </xf>
    <xf numFmtId="1" fontId="8" fillId="36" borderId="31" xfId="0" applyNumberFormat="1" applyFont="1" applyFill="1" applyBorder="1" applyAlignment="1" applyProtection="1">
      <alignment horizontal="center" vertical="center" wrapText="1"/>
      <protection locked="0"/>
    </xf>
    <xf numFmtId="166" fontId="8" fillId="36" borderId="31" xfId="0" applyNumberFormat="1" applyFont="1" applyFill="1" applyBorder="1" applyAlignment="1" applyProtection="1">
      <alignment horizontal="center" vertical="center" wrapText="1"/>
      <protection locked="0"/>
    </xf>
    <xf numFmtId="3" fontId="2" fillId="36" borderId="34" xfId="0" applyNumberFormat="1" applyFont="1" applyFill="1" applyBorder="1" applyAlignment="1" applyProtection="1">
      <alignment horizontal="center" vertical="center" wrapText="1"/>
      <protection locked="0"/>
    </xf>
    <xf numFmtId="165" fontId="2" fillId="36" borderId="34" xfId="0" applyNumberFormat="1" applyFont="1" applyFill="1" applyBorder="1" applyAlignment="1" applyProtection="1">
      <alignment horizontal="center" vertical="center" wrapText="1"/>
      <protection locked="0"/>
    </xf>
    <xf numFmtId="165" fontId="2" fillId="36" borderId="38" xfId="0" applyNumberFormat="1" applyFont="1" applyFill="1" applyBorder="1" applyAlignment="1" applyProtection="1">
      <alignment horizontal="center" vertical="center" wrapText="1"/>
      <protection locked="0"/>
    </xf>
    <xf numFmtId="165" fontId="8" fillId="36" borderId="31" xfId="0" applyNumberFormat="1" applyFont="1" applyFill="1" applyBorder="1" applyAlignment="1" applyProtection="1">
      <alignment horizontal="center" vertical="center" wrapText="1"/>
      <protection locked="0"/>
    </xf>
    <xf numFmtId="3" fontId="8" fillId="36" borderId="31" xfId="0" applyNumberFormat="1" applyFont="1" applyFill="1" applyBorder="1" applyAlignment="1" applyProtection="1">
      <alignment horizontal="center" vertical="center" wrapText="1"/>
      <protection locked="0"/>
    </xf>
    <xf numFmtId="3" fontId="8" fillId="36" borderId="94" xfId="0" applyNumberFormat="1" applyFont="1" applyFill="1" applyBorder="1" applyAlignment="1" applyProtection="1">
      <alignment horizontal="center" vertical="center" wrapText="1"/>
      <protection locked="0"/>
    </xf>
    <xf numFmtId="0" fontId="2" fillId="36" borderId="130" xfId="0" applyFont="1" applyFill="1" applyBorder="1" applyAlignment="1" applyProtection="1">
      <alignment horizontal="center" vertical="center" wrapText="1"/>
      <protection locked="0"/>
    </xf>
    <xf numFmtId="1" fontId="2" fillId="36" borderId="82" xfId="0" applyNumberFormat="1" applyFont="1" applyFill="1" applyBorder="1" applyAlignment="1">
      <alignment horizontal="center" vertical="center" wrapText="1"/>
    </xf>
    <xf numFmtId="1" fontId="2" fillId="36" borderId="133" xfId="0" applyNumberFormat="1" applyFont="1" applyFill="1" applyBorder="1" applyAlignment="1">
      <alignment horizontal="center" vertical="center" wrapText="1"/>
    </xf>
    <xf numFmtId="165" fontId="2" fillId="36" borderId="38" xfId="0" applyNumberFormat="1" applyFont="1" applyFill="1" applyBorder="1" applyAlignment="1">
      <alignment horizontal="center" vertical="center" wrapText="1"/>
    </xf>
    <xf numFmtId="165" fontId="2" fillId="36" borderId="133" xfId="0" applyNumberFormat="1" applyFont="1" applyFill="1" applyBorder="1" applyAlignment="1">
      <alignment horizontal="center" vertical="center" wrapText="1"/>
    </xf>
    <xf numFmtId="165" fontId="2" fillId="36" borderId="35" xfId="0" applyNumberFormat="1" applyFont="1" applyFill="1" applyBorder="1" applyAlignment="1">
      <alignment horizontal="center" vertical="center" wrapText="1"/>
    </xf>
    <xf numFmtId="0" fontId="2" fillId="36" borderId="38" xfId="0" applyFont="1" applyFill="1" applyBorder="1" applyProtection="1">
      <protection locked="0"/>
    </xf>
    <xf numFmtId="165" fontId="8" fillId="36" borderId="0" xfId="0" applyNumberFormat="1" applyFont="1" applyFill="1" applyAlignment="1" applyProtection="1">
      <alignment horizontal="center" vertical="center" wrapText="1"/>
      <protection locked="0"/>
    </xf>
    <xf numFmtId="0" fontId="3" fillId="0" borderId="128" xfId="0" applyFont="1" applyBorder="1" applyAlignment="1">
      <alignment horizontal="center"/>
    </xf>
    <xf numFmtId="0" fontId="14" fillId="0" borderId="129" xfId="0" applyFont="1" applyBorder="1" applyAlignment="1">
      <alignment horizontal="center"/>
    </xf>
    <xf numFmtId="0" fontId="3" fillId="0" borderId="134" xfId="0" applyFont="1" applyBorder="1" applyAlignment="1" applyProtection="1">
      <alignment horizontal="center"/>
      <protection locked="0"/>
    </xf>
    <xf numFmtId="0" fontId="14" fillId="0" borderId="135" xfId="0" applyFont="1" applyBorder="1" applyAlignment="1" applyProtection="1">
      <alignment horizontal="center"/>
      <protection locked="0"/>
    </xf>
    <xf numFmtId="10" fontId="5" fillId="34" borderId="136" xfId="0" applyNumberFormat="1" applyFont="1" applyFill="1" applyBorder="1" applyAlignment="1">
      <alignment horizontal="center" vertical="center" wrapText="1"/>
    </xf>
    <xf numFmtId="10" fontId="5" fillId="34" borderId="137" xfId="0" applyNumberFormat="1" applyFont="1" applyFill="1" applyBorder="1" applyAlignment="1">
      <alignment horizontal="center" vertical="center" wrapText="1"/>
    </xf>
    <xf numFmtId="10" fontId="5" fillId="34" borderId="138" xfId="0" applyNumberFormat="1" applyFont="1" applyFill="1" applyBorder="1" applyAlignment="1">
      <alignment horizontal="center" vertical="center" wrapText="1"/>
    </xf>
    <xf numFmtId="10" fontId="5" fillId="34" borderId="118" xfId="0" applyNumberFormat="1" applyFont="1" applyFill="1" applyBorder="1" applyAlignment="1">
      <alignment horizontal="center" vertical="center" wrapText="1"/>
    </xf>
    <xf numFmtId="10" fontId="5" fillId="34" borderId="139" xfId="0" applyNumberFormat="1" applyFont="1" applyFill="1" applyBorder="1" applyAlignment="1">
      <alignment horizontal="center" vertical="center" wrapText="1"/>
    </xf>
    <xf numFmtId="10" fontId="5" fillId="34" borderId="140" xfId="0" applyNumberFormat="1" applyFont="1" applyFill="1" applyBorder="1" applyAlignment="1">
      <alignment horizontal="center" vertical="center" wrapText="1"/>
    </xf>
    <xf numFmtId="10" fontId="5" fillId="34" borderId="138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118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39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99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68" xfId="0" applyNumberFormat="1" applyFont="1" applyFill="1" applyBorder="1" applyAlignment="1">
      <alignment horizontal="center" vertical="center" wrapText="1"/>
    </xf>
    <xf numFmtId="10" fontId="5" fillId="34" borderId="69" xfId="0" applyNumberFormat="1" applyFont="1" applyFill="1" applyBorder="1" applyAlignment="1">
      <alignment horizontal="center" vertical="center" wrapText="1"/>
    </xf>
    <xf numFmtId="10" fontId="5" fillId="34" borderId="132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105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39" xfId="0" applyNumberFormat="1" applyFont="1" applyFill="1" applyBorder="1" applyAlignment="1">
      <alignment horizontal="center" vertical="center" wrapText="1"/>
    </xf>
    <xf numFmtId="10" fontId="5" fillId="34" borderId="99" xfId="0" applyNumberFormat="1" applyFont="1" applyFill="1" applyBorder="1" applyAlignment="1">
      <alignment horizontal="center" vertical="center" wrapText="1"/>
    </xf>
    <xf numFmtId="10" fontId="5" fillId="34" borderId="141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102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142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64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68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69" xfId="0" applyNumberFormat="1" applyFont="1" applyFill="1" applyBorder="1" applyAlignment="1" applyProtection="1">
      <alignment horizontal="center" vertical="center" wrapText="1"/>
      <protection locked="0"/>
    </xf>
    <xf numFmtId="0" fontId="5" fillId="34" borderId="142" xfId="0" applyFont="1" applyFill="1" applyBorder="1" applyAlignment="1" applyProtection="1">
      <alignment horizontal="center" vertical="center" wrapText="1"/>
      <protection locked="0"/>
    </xf>
    <xf numFmtId="0" fontId="5" fillId="34" borderId="64" xfId="0" applyFont="1" applyFill="1" applyBorder="1" applyAlignment="1" applyProtection="1">
      <alignment horizontal="center" vertical="center" wrapText="1"/>
      <protection locked="0"/>
    </xf>
    <xf numFmtId="0" fontId="5" fillId="34" borderId="143" xfId="0" applyFont="1" applyFill="1" applyBorder="1" applyAlignment="1" applyProtection="1">
      <alignment horizontal="center" vertical="center" wrapText="1"/>
      <protection locked="0"/>
    </xf>
    <xf numFmtId="0" fontId="5" fillId="34" borderId="69" xfId="0" applyFont="1" applyFill="1" applyBorder="1" applyAlignment="1" applyProtection="1">
      <alignment horizontal="center" vertical="center" wrapText="1"/>
      <protection locked="0"/>
    </xf>
    <xf numFmtId="10" fontId="5" fillId="34" borderId="82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140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132" xfId="0" applyNumberFormat="1" applyFont="1" applyFill="1" applyBorder="1" applyAlignment="1">
      <alignment horizontal="center" vertical="center" wrapText="1"/>
    </xf>
    <xf numFmtId="10" fontId="5" fillId="34" borderId="144" xfId="0" applyNumberFormat="1" applyFont="1" applyFill="1" applyBorder="1" applyAlignment="1">
      <alignment horizontal="center" vertical="center" wrapText="1"/>
    </xf>
    <xf numFmtId="10" fontId="5" fillId="34" borderId="141" xfId="0" applyNumberFormat="1" applyFont="1" applyFill="1" applyBorder="1" applyAlignment="1">
      <alignment horizontal="center" vertical="center" wrapText="1"/>
    </xf>
    <xf numFmtId="10" fontId="5" fillId="34" borderId="102" xfId="0" applyNumberFormat="1" applyFont="1" applyFill="1" applyBorder="1" applyAlignment="1">
      <alignment horizontal="center" vertical="center" wrapText="1"/>
    </xf>
    <xf numFmtId="0" fontId="5" fillId="34" borderId="99" xfId="0" applyFont="1" applyFill="1" applyBorder="1" applyAlignment="1">
      <alignment horizontal="center" vertical="center" wrapText="1"/>
    </xf>
    <xf numFmtId="10" fontId="5" fillId="34" borderId="145" xfId="0" applyNumberFormat="1" applyFont="1" applyFill="1" applyBorder="1" applyAlignment="1">
      <alignment horizontal="center" vertical="center" wrapText="1"/>
    </xf>
    <xf numFmtId="10" fontId="5" fillId="34" borderId="146" xfId="0" applyNumberFormat="1" applyFont="1" applyFill="1" applyBorder="1" applyAlignment="1">
      <alignment horizontal="center" vertical="center" wrapText="1"/>
    </xf>
    <xf numFmtId="10" fontId="5" fillId="34" borderId="136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137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38" xfId="0" applyNumberFormat="1" applyFont="1" applyFill="1" applyBorder="1" applyAlignment="1" applyProtection="1">
      <alignment horizontal="center" vertical="center" wrapText="1"/>
      <protection locked="0"/>
    </xf>
    <xf numFmtId="164" fontId="2" fillId="36" borderId="0" xfId="0" applyNumberFormat="1" applyFont="1" applyFill="1" applyProtection="1">
      <protection locked="0"/>
    </xf>
    <xf numFmtId="1" fontId="8" fillId="0" borderId="33" xfId="0" applyNumberFormat="1" applyFont="1" applyBorder="1" applyAlignment="1">
      <alignment horizontal="center" vertical="center" wrapText="1"/>
    </xf>
    <xf numFmtId="1" fontId="8" fillId="36" borderId="68" xfId="0" applyNumberFormat="1" applyFont="1" applyFill="1" applyBorder="1" applyAlignment="1">
      <alignment horizontal="center" vertical="center" wrapText="1"/>
    </xf>
    <xf numFmtId="1" fontId="8" fillId="35" borderId="60" xfId="0" applyNumberFormat="1" applyFont="1" applyFill="1" applyBorder="1" applyAlignment="1">
      <alignment horizontal="center" vertical="center" wrapText="1"/>
    </xf>
    <xf numFmtId="1" fontId="8" fillId="0" borderId="37" xfId="0" applyNumberFormat="1" applyFont="1" applyBorder="1" applyAlignment="1">
      <alignment horizontal="center" vertical="center" wrapText="1"/>
    </xf>
    <xf numFmtId="1" fontId="8" fillId="0" borderId="65" xfId="0" applyNumberFormat="1" applyFont="1" applyBorder="1" applyAlignment="1">
      <alignment horizontal="center" vertical="center" wrapText="1"/>
    </xf>
    <xf numFmtId="1" fontId="8" fillId="36" borderId="38" xfId="0" applyNumberFormat="1" applyFont="1" applyFill="1" applyBorder="1" applyAlignment="1" applyProtection="1">
      <alignment horizontal="center" vertical="center" wrapText="1"/>
      <protection locked="0"/>
    </xf>
    <xf numFmtId="1" fontId="8" fillId="27" borderId="38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47" xfId="0" applyNumberFormat="1" applyFont="1" applyBorder="1" applyAlignment="1">
      <alignment horizontal="center" vertical="center" wrapText="1"/>
    </xf>
    <xf numFmtId="2" fontId="5" fillId="25" borderId="71" xfId="0" applyNumberFormat="1" applyFont="1" applyFill="1" applyBorder="1" applyAlignment="1">
      <alignment horizontal="center" vertical="center"/>
    </xf>
    <xf numFmtId="165" fontId="5" fillId="0" borderId="38" xfId="0" applyNumberFormat="1" applyFont="1" applyBorder="1" applyAlignment="1" applyProtection="1">
      <alignment vertical="center"/>
      <protection locked="0"/>
    </xf>
    <xf numFmtId="165" fontId="6" fillId="28" borderId="133" xfId="0" applyNumberFormat="1" applyFont="1" applyFill="1" applyBorder="1" applyAlignment="1">
      <alignment vertical="center"/>
    </xf>
    <xf numFmtId="4" fontId="5" fillId="0" borderId="38" xfId="0" applyNumberFormat="1" applyFont="1" applyBorder="1" applyAlignment="1" applyProtection="1">
      <alignment vertical="center"/>
      <protection locked="0"/>
    </xf>
    <xf numFmtId="165" fontId="5" fillId="0" borderId="43" xfId="0" applyNumberFormat="1" applyFont="1" applyBorder="1" applyAlignment="1" applyProtection="1">
      <alignment vertical="center"/>
      <protection locked="0"/>
    </xf>
    <xf numFmtId="165" fontId="5" fillId="29" borderId="35" xfId="0" applyNumberFormat="1" applyFont="1" applyFill="1" applyBorder="1"/>
    <xf numFmtId="0" fontId="2" fillId="0" borderId="27" xfId="0" applyFont="1" applyBorder="1"/>
    <xf numFmtId="0" fontId="2" fillId="0" borderId="89" xfId="0" applyFont="1" applyBorder="1"/>
    <xf numFmtId="1" fontId="8" fillId="0" borderId="38" xfId="0" applyNumberFormat="1" applyFont="1" applyBorder="1" applyAlignment="1" applyProtection="1">
      <alignment horizontal="center" vertical="center" wrapText="1"/>
      <protection locked="0"/>
    </xf>
    <xf numFmtId="0" fontId="2" fillId="35" borderId="38" xfId="0" applyFont="1" applyFill="1" applyBorder="1" applyAlignment="1" applyProtection="1">
      <alignment horizontal="center" vertical="center" wrapText="1"/>
      <protection locked="0"/>
    </xf>
    <xf numFmtId="166" fontId="2" fillId="35" borderId="38" xfId="0" applyNumberFormat="1" applyFont="1" applyFill="1" applyBorder="1" applyAlignment="1" applyProtection="1">
      <alignment horizontal="center" vertical="center" wrapText="1"/>
      <protection locked="0"/>
    </xf>
    <xf numFmtId="166" fontId="8" fillId="36" borderId="4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166" fontId="8" fillId="36" borderId="38" xfId="0" applyNumberFormat="1" applyFont="1" applyFill="1" applyBorder="1" applyAlignment="1" applyProtection="1">
      <alignment horizontal="center" vertical="center" wrapText="1"/>
      <protection locked="0"/>
    </xf>
    <xf numFmtId="165" fontId="6" fillId="28" borderId="56" xfId="0" applyNumberFormat="1" applyFont="1" applyFill="1" applyBorder="1" applyAlignment="1">
      <alignment vertical="center"/>
    </xf>
    <xf numFmtId="165" fontId="6" fillId="28" borderId="131" xfId="0" applyNumberFormat="1" applyFont="1" applyFill="1" applyBorder="1" applyAlignment="1">
      <alignment vertical="center"/>
    </xf>
    <xf numFmtId="3" fontId="2" fillId="0" borderId="0" xfId="0" applyNumberFormat="1" applyFont="1"/>
    <xf numFmtId="165" fontId="8" fillId="35" borderId="38" xfId="0" applyNumberFormat="1" applyFont="1" applyFill="1" applyBorder="1" applyAlignment="1" applyProtection="1">
      <alignment horizontal="center" vertical="center" wrapText="1"/>
      <protection locked="0"/>
    </xf>
    <xf numFmtId="165" fontId="2" fillId="35" borderId="38" xfId="0" applyNumberFormat="1" applyFont="1" applyFill="1" applyBorder="1" applyAlignment="1">
      <alignment horizontal="center" vertical="center" wrapText="1"/>
    </xf>
    <xf numFmtId="0" fontId="45" fillId="0" borderId="0" xfId="0" applyFont="1"/>
    <xf numFmtId="0" fontId="3" fillId="0" borderId="148" xfId="0" applyFont="1" applyBorder="1"/>
    <xf numFmtId="0" fontId="2" fillId="0" borderId="149" xfId="0" applyFont="1" applyBorder="1"/>
    <xf numFmtId="0" fontId="2" fillId="0" borderId="150" xfId="0" applyFont="1" applyBorder="1"/>
    <xf numFmtId="1" fontId="2" fillId="0" borderId="37" xfId="0" applyNumberFormat="1" applyFont="1" applyBorder="1" applyAlignment="1" applyProtection="1">
      <alignment horizontal="center" vertical="center" wrapText="1"/>
      <protection locked="0"/>
    </xf>
    <xf numFmtId="166" fontId="8" fillId="27" borderId="43" xfId="0" applyNumberFormat="1" applyFont="1" applyFill="1" applyBorder="1" applyAlignment="1" applyProtection="1">
      <alignment horizontal="center" vertical="center" wrapText="1"/>
      <protection locked="0"/>
    </xf>
    <xf numFmtId="166" fontId="8" fillId="27" borderId="38" xfId="0" applyNumberFormat="1" applyFont="1" applyFill="1" applyBorder="1" applyAlignment="1" applyProtection="1">
      <alignment horizontal="center" vertical="center" wrapText="1"/>
      <protection locked="0"/>
    </xf>
    <xf numFmtId="166" fontId="2" fillId="27" borderId="43" xfId="0" applyNumberFormat="1" applyFont="1" applyFill="1" applyBorder="1" applyAlignment="1" applyProtection="1">
      <alignment horizontal="center" vertical="center" wrapText="1"/>
      <protection locked="0"/>
    </xf>
    <xf numFmtId="165" fontId="6" fillId="25" borderId="71" xfId="0" applyNumberFormat="1" applyFont="1" applyFill="1" applyBorder="1" applyAlignment="1">
      <alignment horizontal="center" vertical="center"/>
    </xf>
    <xf numFmtId="165" fontId="2" fillId="36" borderId="31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0" xfId="0" applyFont="1"/>
    <xf numFmtId="10" fontId="2" fillId="36" borderId="38" xfId="33" applyNumberFormat="1" applyFont="1" applyFill="1" applyBorder="1" applyAlignment="1" applyProtection="1">
      <alignment horizontal="center" vertical="center" wrapText="1"/>
    </xf>
    <xf numFmtId="9" fontId="6" fillId="25" borderId="18" xfId="33" applyFont="1" applyFill="1" applyBorder="1" applyAlignment="1" applyProtection="1">
      <alignment horizontal="center" vertical="center"/>
    </xf>
    <xf numFmtId="0" fontId="3" fillId="25" borderId="70" xfId="0" applyFont="1" applyFill="1" applyBorder="1" applyAlignment="1">
      <alignment horizontal="center" vertical="center"/>
    </xf>
    <xf numFmtId="3" fontId="47" fillId="0" borderId="31" xfId="0" applyNumberFormat="1" applyFont="1" applyBorder="1" applyAlignment="1">
      <alignment horizontal="center"/>
    </xf>
    <xf numFmtId="0" fontId="47" fillId="0" borderId="31" xfId="0" applyFont="1" applyBorder="1" applyAlignment="1">
      <alignment horizontal="center" vertical="center" wrapText="1"/>
    </xf>
    <xf numFmtId="0" fontId="48" fillId="27" borderId="32" xfId="0" applyFont="1" applyFill="1" applyBorder="1" applyAlignment="1">
      <alignment horizontal="center" vertical="center" wrapText="1"/>
    </xf>
    <xf numFmtId="1" fontId="48" fillId="0" borderId="33" xfId="0" applyNumberFormat="1" applyFont="1" applyBorder="1" applyAlignment="1">
      <alignment horizontal="center" vertical="center" wrapText="1"/>
    </xf>
    <xf numFmtId="1" fontId="48" fillId="36" borderId="68" xfId="0" applyNumberFormat="1" applyFont="1" applyFill="1" applyBorder="1" applyAlignment="1">
      <alignment horizontal="center" vertical="center" wrapText="1"/>
    </xf>
    <xf numFmtId="1" fontId="48" fillId="30" borderId="60" xfId="0" applyNumberFormat="1" applyFont="1" applyFill="1" applyBorder="1" applyAlignment="1">
      <alignment horizontal="center" vertical="center" wrapText="1"/>
    </xf>
    <xf numFmtId="0" fontId="47" fillId="0" borderId="35" xfId="0" applyFont="1" applyBorder="1" applyAlignment="1" applyProtection="1">
      <alignment horizontal="center" vertical="center" wrapText="1"/>
      <protection locked="0"/>
    </xf>
    <xf numFmtId="0" fontId="48" fillId="27" borderId="36" xfId="0" applyFont="1" applyFill="1" applyBorder="1" applyAlignment="1" applyProtection="1">
      <alignment horizontal="center" vertical="center" wrapText="1"/>
      <protection locked="0"/>
    </xf>
    <xf numFmtId="2" fontId="48" fillId="0" borderId="37" xfId="0" applyNumberFormat="1" applyFont="1" applyBorder="1" applyAlignment="1">
      <alignment horizontal="center" vertical="center" wrapText="1"/>
    </xf>
    <xf numFmtId="2" fontId="48" fillId="36" borderId="38" xfId="0" applyNumberFormat="1" applyFont="1" applyFill="1" applyBorder="1" applyAlignment="1" applyProtection="1">
      <alignment horizontal="center" vertical="center" wrapText="1"/>
      <protection locked="0"/>
    </xf>
    <xf numFmtId="2" fontId="48" fillId="27" borderId="38" xfId="0" applyNumberFormat="1" applyFont="1" applyFill="1" applyBorder="1" applyAlignment="1" applyProtection="1">
      <alignment horizontal="center" vertical="center" wrapText="1"/>
      <protection locked="0"/>
    </xf>
    <xf numFmtId="2" fontId="47" fillId="36" borderId="35" xfId="0" applyNumberFormat="1" applyFont="1" applyFill="1" applyBorder="1" applyAlignment="1" applyProtection="1">
      <alignment horizontal="center" vertical="center" wrapText="1"/>
      <protection locked="0"/>
    </xf>
    <xf numFmtId="2" fontId="47" fillId="27" borderId="35" xfId="0" applyNumberFormat="1" applyFont="1" applyFill="1" applyBorder="1" applyAlignment="1" applyProtection="1">
      <alignment horizontal="center" vertical="center" wrapText="1"/>
      <protection locked="0"/>
    </xf>
    <xf numFmtId="3" fontId="47" fillId="0" borderId="35" xfId="0" applyNumberFormat="1" applyFont="1" applyBorder="1" applyAlignment="1" applyProtection="1">
      <alignment horizontal="center" vertical="center" wrapText="1"/>
      <protection locked="0"/>
    </xf>
    <xf numFmtId="3" fontId="48" fillId="27" borderId="36" xfId="0" applyNumberFormat="1" applyFont="1" applyFill="1" applyBorder="1" applyAlignment="1" applyProtection="1">
      <alignment horizontal="center" vertical="center" wrapText="1"/>
      <protection locked="0"/>
    </xf>
    <xf numFmtId="3" fontId="48" fillId="0" borderId="37" xfId="0" applyNumberFormat="1" applyFont="1" applyBorder="1" applyAlignment="1">
      <alignment horizontal="center" vertical="center" wrapText="1"/>
    </xf>
    <xf numFmtId="3" fontId="48" fillId="36" borderId="38" xfId="0" applyNumberFormat="1" applyFont="1" applyFill="1" applyBorder="1" applyAlignment="1" applyProtection="1">
      <alignment horizontal="center" vertical="center" wrapText="1"/>
      <protection locked="0"/>
    </xf>
    <xf numFmtId="3" fontId="48" fillId="27" borderId="38" xfId="0" applyNumberFormat="1" applyFont="1" applyFill="1" applyBorder="1" applyAlignment="1" applyProtection="1">
      <alignment horizontal="center" vertical="center" wrapText="1"/>
      <protection locked="0"/>
    </xf>
    <xf numFmtId="3" fontId="47" fillId="36" borderId="35" xfId="0" applyNumberFormat="1" applyFont="1" applyFill="1" applyBorder="1" applyAlignment="1" applyProtection="1">
      <alignment horizontal="center" vertical="center" wrapText="1"/>
      <protection locked="0"/>
    </xf>
    <xf numFmtId="3" fontId="47" fillId="27" borderId="35" xfId="0" applyNumberFormat="1" applyFont="1" applyFill="1" applyBorder="1" applyAlignment="1" applyProtection="1">
      <alignment horizontal="center" vertical="center" wrapText="1"/>
      <protection locked="0"/>
    </xf>
    <xf numFmtId="3" fontId="48" fillId="0" borderId="63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/>
    </xf>
    <xf numFmtId="164" fontId="2" fillId="0" borderId="37" xfId="0" applyNumberFormat="1" applyFont="1" applyBorder="1" applyAlignment="1">
      <alignment horizontal="center" vertical="center" wrapText="1"/>
    </xf>
    <xf numFmtId="0" fontId="2" fillId="30" borderId="24" xfId="0" applyFont="1" applyFill="1" applyBorder="1" applyAlignment="1">
      <alignment horizontal="center" vertical="center" wrapText="1"/>
    </xf>
    <xf numFmtId="165" fontId="5" fillId="0" borderId="118" xfId="0" applyNumberFormat="1" applyFont="1" applyBorder="1" applyAlignment="1" applyProtection="1">
      <alignment vertical="center"/>
      <protection locked="0"/>
    </xf>
    <xf numFmtId="169" fontId="8" fillId="0" borderId="35" xfId="45" applyNumberFormat="1" applyFont="1" applyBorder="1" applyAlignment="1" applyProtection="1">
      <alignment horizontal="center" vertical="center" wrapText="1"/>
      <protection locked="0"/>
    </xf>
    <xf numFmtId="169" fontId="2" fillId="27" borderId="36" xfId="45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2" fillId="0" borderId="151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2" fillId="0" borderId="10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4" fontId="8" fillId="34" borderId="35" xfId="0" applyNumberFormat="1" applyFont="1" applyFill="1" applyBorder="1" applyAlignment="1" applyProtection="1">
      <alignment horizontal="center" vertical="center" wrapText="1"/>
      <protection locked="0"/>
    </xf>
    <xf numFmtId="4" fontId="8" fillId="34" borderId="99" xfId="0" applyNumberFormat="1" applyFont="1" applyFill="1" applyBorder="1" applyAlignment="1" applyProtection="1">
      <alignment horizontal="center" vertical="center" wrapText="1"/>
      <protection locked="0"/>
    </xf>
    <xf numFmtId="4" fontId="2" fillId="37" borderId="53" xfId="0" applyNumberFormat="1" applyFont="1" applyFill="1" applyBorder="1" applyAlignment="1">
      <alignment horizontal="center"/>
    </xf>
    <xf numFmtId="0" fontId="2" fillId="37" borderId="54" xfId="0" applyFont="1" applyFill="1" applyBorder="1" applyAlignment="1">
      <alignment horizontal="center"/>
    </xf>
    <xf numFmtId="0" fontId="2" fillId="0" borderId="89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160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4" fontId="8" fillId="34" borderId="40" xfId="0" applyNumberFormat="1" applyFont="1" applyFill="1" applyBorder="1" applyAlignment="1" applyProtection="1">
      <alignment horizontal="center" vertical="center" wrapText="1"/>
      <protection locked="0"/>
    </xf>
    <xf numFmtId="4" fontId="8" fillId="34" borderId="118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53" xfId="0" applyNumberFormat="1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3" fontId="8" fillId="0" borderId="0" xfId="0" applyNumberFormat="1" applyFont="1" applyAlignment="1" applyProtection="1">
      <alignment horizontal="center" vertical="center" wrapText="1"/>
      <protection locked="0"/>
    </xf>
    <xf numFmtId="0" fontId="2" fillId="0" borderId="38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17" fontId="8" fillId="0" borderId="35" xfId="0" applyNumberFormat="1" applyFont="1" applyBorder="1" applyAlignment="1" applyProtection="1">
      <alignment horizontal="center" vertical="center" wrapText="1"/>
      <protection hidden="1"/>
    </xf>
    <xf numFmtId="0" fontId="8" fillId="0" borderId="35" xfId="0" applyFont="1" applyBorder="1" applyAlignment="1" applyProtection="1">
      <alignment horizontal="center" vertical="center" wrapText="1"/>
      <protection hidden="1"/>
    </xf>
    <xf numFmtId="3" fontId="8" fillId="0" borderId="38" xfId="0" applyNumberFormat="1" applyFont="1" applyBorder="1" applyAlignment="1" applyProtection="1">
      <alignment horizontal="center" vertical="center" wrapText="1"/>
      <protection locked="0"/>
    </xf>
    <xf numFmtId="3" fontId="8" fillId="0" borderId="35" xfId="0" applyNumberFormat="1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>
      <alignment horizontal="center"/>
    </xf>
    <xf numFmtId="0" fontId="8" fillId="0" borderId="152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3" fontId="8" fillId="34" borderId="44" xfId="0" applyNumberFormat="1" applyFont="1" applyFill="1" applyBorder="1" applyAlignment="1" applyProtection="1">
      <alignment horizontal="center" vertical="center" wrapText="1"/>
      <protection locked="0"/>
    </xf>
    <xf numFmtId="3" fontId="8" fillId="34" borderId="10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2" xfId="0" applyFont="1" applyBorder="1" applyAlignment="1">
      <alignment horizontal="center"/>
    </xf>
    <xf numFmtId="0" fontId="2" fillId="0" borderId="153" xfId="0" applyFont="1" applyBorder="1" applyAlignment="1">
      <alignment horizontal="center"/>
    </xf>
    <xf numFmtId="0" fontId="3" fillId="28" borderId="152" xfId="0" applyFont="1" applyFill="1" applyBorder="1" applyAlignment="1" applyProtection="1">
      <alignment horizontal="left" vertical="center" wrapText="1"/>
      <protection locked="0"/>
    </xf>
    <xf numFmtId="0" fontId="3" fillId="28" borderId="35" xfId="0" applyFont="1" applyFill="1" applyBorder="1" applyAlignment="1" applyProtection="1">
      <alignment horizontal="left" vertical="center" wrapText="1"/>
      <protection locked="0"/>
    </xf>
    <xf numFmtId="0" fontId="3" fillId="28" borderId="99" xfId="0" applyFont="1" applyFill="1" applyBorder="1" applyAlignment="1" applyProtection="1">
      <alignment horizontal="left" vertical="center" wrapText="1"/>
      <protection locked="0"/>
    </xf>
    <xf numFmtId="1" fontId="5" fillId="28" borderId="154" xfId="0" applyNumberFormat="1" applyFont="1" applyFill="1" applyBorder="1" applyAlignment="1" applyProtection="1">
      <alignment horizontal="center" vertical="center" wrapText="1"/>
      <protection locked="0"/>
    </xf>
    <xf numFmtId="1" fontId="5" fillId="28" borderId="3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55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hidden="1"/>
    </xf>
    <xf numFmtId="0" fontId="5" fillId="28" borderId="35" xfId="0" applyFont="1" applyFill="1" applyBorder="1" applyAlignment="1">
      <alignment horizontal="center" vertical="center"/>
    </xf>
    <xf numFmtId="0" fontId="5" fillId="28" borderId="36" xfId="0" applyFont="1" applyFill="1" applyBorder="1" applyAlignment="1">
      <alignment horizontal="center" vertical="center"/>
    </xf>
    <xf numFmtId="0" fontId="5" fillId="28" borderId="154" xfId="0" applyFont="1" applyFill="1" applyBorder="1" applyAlignment="1">
      <alignment horizontal="center" vertical="center"/>
    </xf>
    <xf numFmtId="0" fontId="8" fillId="0" borderId="156" xfId="0" applyFont="1" applyBorder="1" applyAlignment="1" applyProtection="1">
      <alignment horizontal="center" vertical="center" wrapText="1"/>
      <protection locked="0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40" xfId="0" applyFont="1" applyBorder="1" applyAlignment="1" applyProtection="1">
      <alignment horizontal="center" vertical="center" wrapText="1"/>
      <protection hidden="1"/>
    </xf>
    <xf numFmtId="0" fontId="3" fillId="28" borderId="157" xfId="0" applyFont="1" applyFill="1" applyBorder="1" applyAlignment="1" applyProtection="1">
      <alignment horizontal="left" vertical="center" wrapText="1"/>
      <protection locked="0"/>
    </xf>
    <xf numFmtId="0" fontId="3" fillId="28" borderId="154" xfId="0" applyFont="1" applyFill="1" applyBorder="1" applyAlignment="1" applyProtection="1">
      <alignment horizontal="left" vertical="center" wrapText="1"/>
      <protection locked="0"/>
    </xf>
    <xf numFmtId="3" fontId="8" fillId="0" borderId="34" xfId="0" applyNumberFormat="1" applyFont="1" applyBorder="1" applyAlignment="1" applyProtection="1">
      <alignment horizontal="center" vertical="center" wrapText="1"/>
      <protection locked="0"/>
    </xf>
    <xf numFmtId="3" fontId="8" fillId="0" borderId="64" xfId="0" applyNumberFormat="1" applyFont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>
      <alignment horizontal="center" vertical="center" wrapText="1"/>
    </xf>
    <xf numFmtId="0" fontId="5" fillId="0" borderId="99" xfId="0" applyFont="1" applyBorder="1" applyAlignment="1">
      <alignment horizontal="center" vertical="center" wrapText="1"/>
    </xf>
    <xf numFmtId="3" fontId="8" fillId="0" borderId="89" xfId="0" applyNumberFormat="1" applyFont="1" applyBorder="1" applyAlignment="1" applyProtection="1">
      <alignment horizontal="center" vertical="center" wrapText="1"/>
      <protection locked="0"/>
    </xf>
    <xf numFmtId="3" fontId="8" fillId="0" borderId="158" xfId="0" applyNumberFormat="1" applyFont="1" applyBorder="1" applyAlignment="1" applyProtection="1">
      <alignment horizontal="center" vertical="center" wrapText="1"/>
      <protection locked="0"/>
    </xf>
    <xf numFmtId="3" fontId="8" fillId="0" borderId="133" xfId="0" applyNumberFormat="1" applyFont="1" applyBorder="1" applyAlignment="1" applyProtection="1">
      <alignment horizontal="center" vertical="center" wrapText="1"/>
      <protection locked="0"/>
    </xf>
    <xf numFmtId="3" fontId="8" fillId="0" borderId="105" xfId="0" applyNumberFormat="1" applyFont="1" applyBorder="1" applyAlignment="1" applyProtection="1">
      <alignment horizontal="center" vertical="center" wrapText="1"/>
      <protection locked="0"/>
    </xf>
    <xf numFmtId="0" fontId="3" fillId="0" borderId="148" xfId="0" applyFont="1" applyBorder="1" applyAlignment="1">
      <alignment horizontal="center"/>
    </xf>
    <xf numFmtId="0" fontId="2" fillId="0" borderId="149" xfId="0" applyFont="1" applyBorder="1" applyAlignment="1">
      <alignment horizontal="center"/>
    </xf>
    <xf numFmtId="0" fontId="2" fillId="0" borderId="150" xfId="0" applyFont="1" applyBorder="1" applyAlignment="1">
      <alignment horizontal="center"/>
    </xf>
    <xf numFmtId="0" fontId="5" fillId="28" borderId="35" xfId="0" applyFont="1" applyFill="1" applyBorder="1" applyAlignment="1">
      <alignment horizontal="center" vertical="center" wrapText="1"/>
    </xf>
    <xf numFmtId="0" fontId="5" fillId="28" borderId="99" xfId="0" applyFont="1" applyFill="1" applyBorder="1" applyAlignment="1">
      <alignment horizontal="center" vertical="center" wrapText="1"/>
    </xf>
    <xf numFmtId="1" fontId="5" fillId="28" borderId="159" xfId="0" applyNumberFormat="1" applyFont="1" applyFill="1" applyBorder="1" applyAlignment="1" applyProtection="1">
      <alignment horizontal="center" vertical="center" wrapText="1"/>
      <protection locked="0"/>
    </xf>
    <xf numFmtId="0" fontId="3" fillId="28" borderId="152" xfId="0" applyFont="1" applyFill="1" applyBorder="1" applyAlignment="1">
      <alignment horizontal="left"/>
    </xf>
    <xf numFmtId="0" fontId="3" fillId="28" borderId="35" xfId="0" applyFont="1" applyFill="1" applyBorder="1" applyAlignment="1">
      <alignment horizontal="left"/>
    </xf>
    <xf numFmtId="0" fontId="3" fillId="0" borderId="162" xfId="0" applyFont="1" applyBorder="1" applyAlignment="1">
      <alignment horizontal="center" vertical="center" wrapText="1"/>
    </xf>
    <xf numFmtId="0" fontId="3" fillId="0" borderId="163" xfId="0" applyFont="1" applyBorder="1" applyAlignment="1">
      <alignment horizontal="center" vertical="center" wrapText="1"/>
    </xf>
    <xf numFmtId="0" fontId="3" fillId="0" borderId="125" xfId="0" applyFont="1" applyBorder="1" applyAlignment="1">
      <alignment horizontal="center" vertical="center" wrapText="1"/>
    </xf>
    <xf numFmtId="0" fontId="2" fillId="0" borderId="15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55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5" fillId="28" borderId="38" xfId="0" applyFont="1" applyFill="1" applyBorder="1" applyAlignment="1">
      <alignment horizontal="center" vertical="center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140" xfId="0" applyFont="1" applyBorder="1" applyAlignment="1" applyProtection="1">
      <alignment horizontal="center" vertical="center" wrapText="1"/>
      <protection locked="0"/>
    </xf>
    <xf numFmtId="3" fontId="8" fillId="34" borderId="35" xfId="0" applyNumberFormat="1" applyFont="1" applyFill="1" applyBorder="1" applyAlignment="1" applyProtection="1">
      <alignment horizontal="center" vertical="center" wrapText="1"/>
      <protection locked="0"/>
    </xf>
    <xf numFmtId="3" fontId="8" fillId="34" borderId="9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60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161" xfId="0" applyFont="1" applyBorder="1" applyAlignment="1">
      <alignment horizontal="center"/>
    </xf>
    <xf numFmtId="4" fontId="8" fillId="34" borderId="31" xfId="0" applyNumberFormat="1" applyFont="1" applyFill="1" applyBorder="1" applyAlignment="1" applyProtection="1">
      <alignment horizontal="center" vertical="center" wrapText="1"/>
      <protection locked="0"/>
    </xf>
    <xf numFmtId="4" fontId="8" fillId="34" borderId="6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04" xfId="0" applyNumberFormat="1" applyFont="1" applyBorder="1" applyAlignment="1" applyProtection="1">
      <alignment horizontal="center" vertical="center" wrapText="1"/>
      <protection locked="0"/>
    </xf>
    <xf numFmtId="0" fontId="3" fillId="28" borderId="155" xfId="0" applyFont="1" applyFill="1" applyBorder="1" applyAlignment="1" applyProtection="1">
      <alignment horizontal="left" vertical="center" wrapText="1"/>
      <protection locked="0"/>
    </xf>
    <xf numFmtId="0" fontId="3" fillId="28" borderId="31" xfId="0" applyFont="1" applyFill="1" applyBorder="1" applyAlignment="1" applyProtection="1">
      <alignment horizontal="left" vertical="center" wrapText="1"/>
      <protection locked="0"/>
    </xf>
    <xf numFmtId="3" fontId="8" fillId="0" borderId="40" xfId="0" applyNumberFormat="1" applyFont="1" applyBorder="1" applyAlignment="1" applyProtection="1">
      <alignment horizontal="center" vertical="center" wrapText="1"/>
      <protection locked="0"/>
    </xf>
    <xf numFmtId="3" fontId="8" fillId="37" borderId="31" xfId="0" applyNumberFormat="1" applyFont="1" applyFill="1" applyBorder="1" applyAlignment="1" applyProtection="1">
      <alignment horizontal="center" vertical="center" wrapText="1"/>
      <protection locked="0"/>
    </xf>
    <xf numFmtId="3" fontId="8" fillId="37" borderId="64" xfId="0" applyNumberFormat="1" applyFont="1" applyFill="1" applyBorder="1" applyAlignment="1" applyProtection="1">
      <alignment horizontal="center" vertical="center" wrapText="1"/>
      <protection locked="0"/>
    </xf>
    <xf numFmtId="0" fontId="5" fillId="28" borderId="100" xfId="0" applyFont="1" applyFill="1" applyBorder="1" applyAlignment="1">
      <alignment horizontal="center" vertical="center"/>
    </xf>
    <xf numFmtId="0" fontId="5" fillId="28" borderId="101" xfId="0" applyFont="1" applyFill="1" applyBorder="1" applyAlignment="1">
      <alignment horizontal="center" vertical="center"/>
    </xf>
    <xf numFmtId="0" fontId="3" fillId="0" borderId="164" xfId="0" applyFont="1" applyBorder="1" applyAlignment="1">
      <alignment horizontal="center"/>
    </xf>
    <xf numFmtId="0" fontId="3" fillId="0" borderId="165" xfId="0" applyFont="1" applyBorder="1" applyAlignment="1">
      <alignment horizontal="center"/>
    </xf>
    <xf numFmtId="0" fontId="3" fillId="0" borderId="166" xfId="0" applyFont="1" applyBorder="1" applyAlignment="1">
      <alignment horizontal="center"/>
    </xf>
    <xf numFmtId="0" fontId="3" fillId="28" borderId="57" xfId="0" applyFont="1" applyFill="1" applyBorder="1" applyAlignment="1">
      <alignment horizontal="center" vertical="center"/>
    </xf>
    <xf numFmtId="0" fontId="3" fillId="28" borderId="167" xfId="0" applyFont="1" applyFill="1" applyBorder="1" applyAlignment="1">
      <alignment horizontal="center" vertical="center"/>
    </xf>
    <xf numFmtId="0" fontId="3" fillId="28" borderId="56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8" fillId="0" borderId="36" xfId="0" applyFont="1" applyBorder="1" applyAlignment="1" applyProtection="1">
      <alignment horizontal="left" vertical="center"/>
      <protection locked="0"/>
    </xf>
    <xf numFmtId="0" fontId="8" fillId="0" borderId="24" xfId="0" applyFont="1" applyBorder="1" applyAlignment="1" applyProtection="1">
      <alignment horizontal="left" vertical="center"/>
      <protection locked="0"/>
    </xf>
    <xf numFmtId="0" fontId="8" fillId="0" borderId="38" xfId="0" applyFont="1" applyBorder="1" applyAlignment="1" applyProtection="1">
      <alignment horizontal="left" vertical="center"/>
      <protection locked="0"/>
    </xf>
    <xf numFmtId="0" fontId="13" fillId="0" borderId="2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8" xfId="0" applyFont="1" applyBorder="1" applyAlignment="1">
      <alignment horizontal="center" vertical="center"/>
    </xf>
    <xf numFmtId="0" fontId="7" fillId="0" borderId="169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170" xfId="0" applyFont="1" applyBorder="1" applyAlignment="1">
      <alignment horizontal="center" vertical="center"/>
    </xf>
    <xf numFmtId="0" fontId="7" fillId="0" borderId="163" xfId="0" applyFont="1" applyBorder="1" applyAlignment="1">
      <alignment horizontal="center" vertical="center"/>
    </xf>
    <xf numFmtId="0" fontId="7" fillId="0" borderId="171" xfId="0" applyFont="1" applyBorder="1" applyAlignment="1">
      <alignment horizontal="center" vertical="center"/>
    </xf>
    <xf numFmtId="0" fontId="2" fillId="0" borderId="173" xfId="0" applyFont="1" applyBorder="1" applyAlignment="1">
      <alignment horizontal="center" vertical="center"/>
    </xf>
    <xf numFmtId="0" fontId="2" fillId="0" borderId="174" xfId="0" applyFont="1" applyBorder="1" applyAlignment="1">
      <alignment horizontal="center" vertical="center"/>
    </xf>
    <xf numFmtId="0" fontId="2" fillId="0" borderId="175" xfId="0" applyFont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68" xfId="0" applyFont="1" applyBorder="1" applyAlignment="1">
      <alignment horizontal="center" vertical="center"/>
    </xf>
    <xf numFmtId="0" fontId="3" fillId="0" borderId="178" xfId="0" applyFont="1" applyBorder="1" applyAlignment="1">
      <alignment horizontal="left"/>
    </xf>
    <xf numFmtId="0" fontId="3" fillId="0" borderId="179" xfId="0" applyFont="1" applyBorder="1" applyAlignment="1">
      <alignment horizontal="left"/>
    </xf>
    <xf numFmtId="0" fontId="3" fillId="0" borderId="180" xfId="0" applyFont="1" applyBorder="1" applyAlignment="1">
      <alignment horizontal="left"/>
    </xf>
    <xf numFmtId="0" fontId="5" fillId="28" borderId="117" xfId="0" applyFont="1" applyFill="1" applyBorder="1" applyAlignment="1">
      <alignment horizontal="center" vertical="center"/>
    </xf>
    <xf numFmtId="0" fontId="5" fillId="28" borderId="176" xfId="0" applyFont="1" applyFill="1" applyBorder="1" applyAlignment="1">
      <alignment horizontal="center" vertical="center"/>
    </xf>
    <xf numFmtId="10" fontId="4" fillId="34" borderId="89" xfId="0" applyNumberFormat="1" applyFont="1" applyFill="1" applyBorder="1" applyAlignment="1">
      <alignment horizontal="center" vertical="center"/>
    </xf>
    <xf numFmtId="10" fontId="4" fillId="34" borderId="158" xfId="0" applyNumberFormat="1" applyFont="1" applyFill="1" applyBorder="1" applyAlignment="1">
      <alignment horizontal="center" vertical="center"/>
    </xf>
    <xf numFmtId="10" fontId="4" fillId="34" borderId="0" xfId="0" applyNumberFormat="1" applyFont="1" applyFill="1" applyAlignment="1">
      <alignment horizontal="center" vertical="center"/>
    </xf>
    <xf numFmtId="10" fontId="4" fillId="34" borderId="22" xfId="0" applyNumberFormat="1" applyFont="1" applyFill="1" applyBorder="1" applyAlignment="1">
      <alignment horizontal="center" vertical="center"/>
    </xf>
    <xf numFmtId="10" fontId="4" fillId="34" borderId="60" xfId="0" applyNumberFormat="1" applyFont="1" applyFill="1" applyBorder="1" applyAlignment="1">
      <alignment horizontal="center" vertical="center"/>
    </xf>
    <xf numFmtId="10" fontId="4" fillId="34" borderId="177" xfId="0" applyNumberFormat="1" applyFont="1" applyFill="1" applyBorder="1" applyAlignment="1">
      <alignment horizontal="center" vertical="center"/>
    </xf>
    <xf numFmtId="165" fontId="4" fillId="34" borderId="89" xfId="0" applyNumberFormat="1" applyFont="1" applyFill="1" applyBorder="1" applyAlignment="1">
      <alignment horizontal="center" vertical="center"/>
    </xf>
    <xf numFmtId="165" fontId="4" fillId="34" borderId="158" xfId="0" applyNumberFormat="1" applyFont="1" applyFill="1" applyBorder="1" applyAlignment="1">
      <alignment horizontal="center" vertical="center"/>
    </xf>
    <xf numFmtId="165" fontId="4" fillId="34" borderId="0" xfId="0" applyNumberFormat="1" applyFont="1" applyFill="1" applyAlignment="1">
      <alignment horizontal="center" vertical="center"/>
    </xf>
    <xf numFmtId="165" fontId="4" fillId="34" borderId="22" xfId="0" applyNumberFormat="1" applyFont="1" applyFill="1" applyBorder="1" applyAlignment="1">
      <alignment horizontal="center" vertical="center"/>
    </xf>
    <xf numFmtId="165" fontId="4" fillId="34" borderId="60" xfId="0" applyNumberFormat="1" applyFont="1" applyFill="1" applyBorder="1" applyAlignment="1">
      <alignment horizontal="center" vertical="center"/>
    </xf>
    <xf numFmtId="165" fontId="4" fillId="34" borderId="177" xfId="0" applyNumberFormat="1" applyFont="1" applyFill="1" applyBorder="1" applyAlignment="1">
      <alignment horizontal="center" vertical="center"/>
    </xf>
    <xf numFmtId="0" fontId="3" fillId="28" borderId="181" xfId="0" applyFont="1" applyFill="1" applyBorder="1" applyAlignment="1">
      <alignment horizontal="center"/>
    </xf>
    <xf numFmtId="0" fontId="3" fillId="28" borderId="182" xfId="0" applyFont="1" applyFill="1" applyBorder="1" applyAlignment="1">
      <alignment horizontal="center"/>
    </xf>
    <xf numFmtId="0" fontId="3" fillId="28" borderId="130" xfId="0" applyFont="1" applyFill="1" applyBorder="1" applyAlignment="1">
      <alignment horizontal="center"/>
    </xf>
    <xf numFmtId="0" fontId="5" fillId="28" borderId="130" xfId="0" applyFont="1" applyFill="1" applyBorder="1" applyAlignment="1">
      <alignment horizontal="center" vertical="center"/>
    </xf>
    <xf numFmtId="165" fontId="10" fillId="0" borderId="41" xfId="0" applyNumberFormat="1" applyFont="1" applyBorder="1" applyAlignment="1">
      <alignment horizontal="center" vertical="center"/>
    </xf>
    <xf numFmtId="165" fontId="10" fillId="0" borderId="158" xfId="0" applyNumberFormat="1" applyFont="1" applyBorder="1" applyAlignment="1">
      <alignment horizontal="center" vertical="center"/>
    </xf>
    <xf numFmtId="165" fontId="10" fillId="0" borderId="27" xfId="0" applyNumberFormat="1" applyFont="1" applyBorder="1" applyAlignment="1">
      <alignment horizontal="center" vertical="center"/>
    </xf>
    <xf numFmtId="165" fontId="10" fillId="0" borderId="22" xfId="0" applyNumberFormat="1" applyFont="1" applyBorder="1" applyAlignment="1">
      <alignment horizontal="center" vertical="center"/>
    </xf>
    <xf numFmtId="165" fontId="10" fillId="0" borderId="32" xfId="0" applyNumberFormat="1" applyFont="1" applyBorder="1" applyAlignment="1">
      <alignment horizontal="center" vertical="center"/>
    </xf>
    <xf numFmtId="165" fontId="10" fillId="0" borderId="177" xfId="0" applyNumberFormat="1" applyFont="1" applyBorder="1" applyAlignment="1">
      <alignment horizontal="center" vertical="center"/>
    </xf>
    <xf numFmtId="165" fontId="10" fillId="0" borderId="43" xfId="0" applyNumberFormat="1" applyFont="1" applyBorder="1" applyAlignment="1">
      <alignment horizontal="center" vertical="center"/>
    </xf>
    <xf numFmtId="165" fontId="10" fillId="0" borderId="82" xfId="0" applyNumberFormat="1" applyFont="1" applyBorder="1" applyAlignment="1">
      <alignment horizontal="center" vertical="center"/>
    </xf>
    <xf numFmtId="165" fontId="10" fillId="0" borderId="172" xfId="0" applyNumberFormat="1" applyFont="1" applyBorder="1" applyAlignment="1">
      <alignment horizontal="center" vertical="center"/>
    </xf>
    <xf numFmtId="165" fontId="10" fillId="0" borderId="168" xfId="0" applyNumberFormat="1" applyFont="1" applyBorder="1" applyAlignment="1">
      <alignment horizontal="center" vertical="center"/>
    </xf>
    <xf numFmtId="165" fontId="10" fillId="0" borderId="12" xfId="0" applyNumberFormat="1" applyFont="1" applyBorder="1" applyAlignment="1">
      <alignment horizontal="center" vertical="center"/>
    </xf>
    <xf numFmtId="10" fontId="10" fillId="0" borderId="41" xfId="0" applyNumberFormat="1" applyFont="1" applyBorder="1" applyAlignment="1">
      <alignment horizontal="center" vertical="center"/>
    </xf>
    <xf numFmtId="10" fontId="10" fillId="0" borderId="43" xfId="0" applyNumberFormat="1" applyFont="1" applyBorder="1" applyAlignment="1">
      <alignment horizontal="center" vertical="center"/>
    </xf>
    <xf numFmtId="10" fontId="10" fillId="0" borderId="27" xfId="0" applyNumberFormat="1" applyFont="1" applyBorder="1" applyAlignment="1">
      <alignment horizontal="center" vertical="center"/>
    </xf>
    <xf numFmtId="10" fontId="10" fillId="0" borderId="82" xfId="0" applyNumberFormat="1" applyFont="1" applyBorder="1" applyAlignment="1">
      <alignment horizontal="center" vertical="center"/>
    </xf>
    <xf numFmtId="10" fontId="10" fillId="0" borderId="32" xfId="0" applyNumberFormat="1" applyFont="1" applyBorder="1" applyAlignment="1">
      <alignment horizontal="center" vertical="center"/>
    </xf>
    <xf numFmtId="10" fontId="10" fillId="0" borderId="34" xfId="0" applyNumberFormat="1" applyFont="1" applyBorder="1" applyAlignment="1">
      <alignment horizontal="center" vertical="center"/>
    </xf>
    <xf numFmtId="10" fontId="10" fillId="0" borderId="158" xfId="0" applyNumberFormat="1" applyFont="1" applyBorder="1" applyAlignment="1">
      <alignment horizontal="center" vertical="center"/>
    </xf>
    <xf numFmtId="10" fontId="10" fillId="0" borderId="22" xfId="0" applyNumberFormat="1" applyFont="1" applyBorder="1" applyAlignment="1">
      <alignment horizontal="center" vertical="center"/>
    </xf>
    <xf numFmtId="10" fontId="10" fillId="0" borderId="177" xfId="0" applyNumberFormat="1" applyFont="1" applyBorder="1" applyAlignment="1">
      <alignment horizontal="center" vertical="center"/>
    </xf>
    <xf numFmtId="165" fontId="4" fillId="34" borderId="11" xfId="0" applyNumberFormat="1" applyFont="1" applyFill="1" applyBorder="1" applyAlignment="1">
      <alignment horizontal="center" vertical="center"/>
    </xf>
    <xf numFmtId="165" fontId="4" fillId="34" borderId="12" xfId="0" applyNumberFormat="1" applyFont="1" applyFill="1" applyBorder="1" applyAlignment="1">
      <alignment horizontal="center" vertical="center"/>
    </xf>
    <xf numFmtId="165" fontId="10" fillId="0" borderId="34" xfId="0" applyNumberFormat="1" applyFont="1" applyBorder="1" applyAlignment="1">
      <alignment horizontal="center" vertical="center"/>
    </xf>
    <xf numFmtId="10" fontId="4" fillId="34" borderId="11" xfId="0" applyNumberFormat="1" applyFont="1" applyFill="1" applyBorder="1" applyAlignment="1">
      <alignment horizontal="center" vertical="center"/>
    </xf>
    <xf numFmtId="10" fontId="4" fillId="34" borderId="12" xfId="0" applyNumberFormat="1" applyFont="1" applyFill="1" applyBorder="1" applyAlignment="1">
      <alignment horizontal="center" vertical="center"/>
    </xf>
    <xf numFmtId="10" fontId="10" fillId="0" borderId="172" xfId="0" applyNumberFormat="1" applyFont="1" applyBorder="1" applyAlignment="1">
      <alignment horizontal="center" vertical="center"/>
    </xf>
    <xf numFmtId="10" fontId="10" fillId="0" borderId="168" xfId="0" applyNumberFormat="1" applyFont="1" applyBorder="1" applyAlignment="1">
      <alignment horizontal="center" vertical="center"/>
    </xf>
    <xf numFmtId="10" fontId="10" fillId="0" borderId="12" xfId="0" applyNumberFormat="1" applyFont="1" applyBorder="1" applyAlignment="1">
      <alignment horizontal="center" vertical="center"/>
    </xf>
    <xf numFmtId="10" fontId="10" fillId="0" borderId="89" xfId="0" applyNumberFormat="1" applyFont="1" applyBorder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10" fontId="10" fillId="0" borderId="60" xfId="0" applyNumberFormat="1" applyFont="1" applyBorder="1" applyAlignment="1">
      <alignment horizontal="center" vertical="center"/>
    </xf>
    <xf numFmtId="165" fontId="5" fillId="0" borderId="24" xfId="0" applyNumberFormat="1" applyFont="1" applyBorder="1" applyAlignment="1" applyProtection="1">
      <alignment horizontal="center" vertical="center"/>
      <protection locked="0"/>
    </xf>
    <xf numFmtId="165" fontId="5" fillId="0" borderId="183" xfId="0" applyNumberFormat="1" applyFont="1" applyBorder="1" applyAlignment="1" applyProtection="1">
      <alignment horizontal="center" vertical="center"/>
      <protection locked="0"/>
    </xf>
    <xf numFmtId="165" fontId="5" fillId="0" borderId="36" xfId="0" applyNumberFormat="1" applyFont="1" applyBorder="1" applyAlignment="1" applyProtection="1">
      <alignment horizontal="center" vertical="center"/>
      <protection locked="0"/>
    </xf>
    <xf numFmtId="165" fontId="5" fillId="0" borderId="38" xfId="0" applyNumberFormat="1" applyFont="1" applyBorder="1" applyAlignment="1" applyProtection="1">
      <alignment horizontal="center" vertical="center"/>
      <protection locked="0"/>
    </xf>
    <xf numFmtId="0" fontId="3" fillId="0" borderId="134" xfId="0" applyFont="1" applyBorder="1" applyAlignment="1">
      <alignment horizontal="center" vertical="center" wrapText="1"/>
    </xf>
    <xf numFmtId="0" fontId="3" fillId="0" borderId="184" xfId="0" applyFont="1" applyBorder="1" applyAlignment="1">
      <alignment horizontal="center" vertical="center" wrapText="1"/>
    </xf>
    <xf numFmtId="0" fontId="3" fillId="0" borderId="135" xfId="0" applyFont="1" applyBorder="1" applyAlignment="1">
      <alignment horizontal="center" vertical="center" wrapText="1"/>
    </xf>
    <xf numFmtId="0" fontId="8" fillId="0" borderId="160" xfId="0" applyFont="1" applyBorder="1" applyAlignment="1" applyProtection="1">
      <alignment horizontal="left" vertical="center" wrapText="1"/>
      <protection locked="0"/>
    </xf>
    <xf numFmtId="0" fontId="8" fillId="0" borderId="61" xfId="0" applyFont="1" applyBorder="1" applyAlignment="1" applyProtection="1">
      <alignment horizontal="left" vertical="center" wrapText="1"/>
      <protection locked="0"/>
    </xf>
    <xf numFmtId="0" fontId="8" fillId="0" borderId="131" xfId="0" applyFont="1" applyBorder="1" applyAlignment="1" applyProtection="1">
      <alignment horizontal="left" vertical="center" wrapText="1"/>
      <protection locked="0"/>
    </xf>
    <xf numFmtId="165" fontId="5" fillId="0" borderId="45" xfId="0" applyNumberFormat="1" applyFont="1" applyBorder="1" applyAlignment="1" applyProtection="1">
      <alignment horizontal="center" vertical="center"/>
      <protection locked="0"/>
    </xf>
    <xf numFmtId="165" fontId="5" fillId="0" borderId="131" xfId="0" applyNumberFormat="1" applyFont="1" applyBorder="1" applyAlignment="1" applyProtection="1">
      <alignment horizontal="center" vertical="center"/>
      <protection locked="0"/>
    </xf>
    <xf numFmtId="165" fontId="5" fillId="0" borderId="61" xfId="0" applyNumberFormat="1" applyFont="1" applyBorder="1" applyAlignment="1" applyProtection="1">
      <alignment horizontal="center" vertical="center"/>
      <protection locked="0"/>
    </xf>
    <xf numFmtId="165" fontId="5" fillId="0" borderId="188" xfId="0" applyNumberFormat="1" applyFont="1" applyBorder="1" applyAlignment="1" applyProtection="1">
      <alignment horizontal="center" vertical="center"/>
      <protection locked="0"/>
    </xf>
    <xf numFmtId="0" fontId="2" fillId="0" borderId="151" xfId="0" applyFont="1" applyBorder="1" applyAlignment="1" applyProtection="1">
      <alignment horizontal="center"/>
      <protection locked="0"/>
    </xf>
    <xf numFmtId="0" fontId="2" fillId="0" borderId="53" xfId="0" applyFont="1" applyBorder="1" applyAlignment="1" applyProtection="1">
      <alignment horizontal="center"/>
      <protection locked="0"/>
    </xf>
    <xf numFmtId="0" fontId="3" fillId="0" borderId="185" xfId="0" applyFont="1" applyBorder="1" applyAlignment="1" applyProtection="1">
      <alignment horizontal="center" vertical="center" wrapText="1"/>
      <protection locked="0"/>
    </xf>
    <xf numFmtId="0" fontId="3" fillId="0" borderId="167" xfId="0" applyFont="1" applyBorder="1" applyAlignment="1" applyProtection="1">
      <alignment horizontal="center" vertical="center" wrapText="1"/>
      <protection locked="0"/>
    </xf>
    <xf numFmtId="0" fontId="3" fillId="0" borderId="186" xfId="0" applyFont="1" applyBorder="1" applyAlignment="1" applyProtection="1">
      <alignment horizontal="center" vertical="center" wrapText="1"/>
      <protection locked="0"/>
    </xf>
    <xf numFmtId="0" fontId="5" fillId="28" borderId="117" xfId="0" applyFont="1" applyFill="1" applyBorder="1" applyAlignment="1" applyProtection="1">
      <alignment horizontal="center" vertical="center"/>
      <protection locked="0"/>
    </xf>
    <xf numFmtId="0" fontId="5" fillId="28" borderId="130" xfId="0" applyFont="1" applyFill="1" applyBorder="1" applyAlignment="1" applyProtection="1">
      <alignment horizontal="center" vertical="center"/>
      <protection locked="0"/>
    </xf>
    <xf numFmtId="0" fontId="5" fillId="28" borderId="176" xfId="0" applyFont="1" applyFill="1" applyBorder="1" applyAlignment="1" applyProtection="1">
      <alignment horizontal="center" vertical="center"/>
      <protection locked="0"/>
    </xf>
    <xf numFmtId="0" fontId="3" fillId="28" borderId="187" xfId="0" applyFont="1" applyFill="1" applyBorder="1" applyAlignment="1" applyProtection="1">
      <alignment horizontal="center" vertical="center"/>
      <protection locked="0"/>
    </xf>
    <xf numFmtId="0" fontId="3" fillId="28" borderId="155" xfId="0" applyFont="1" applyFill="1" applyBorder="1" applyAlignment="1" applyProtection="1">
      <alignment horizontal="center" vertical="center"/>
      <protection locked="0"/>
    </xf>
    <xf numFmtId="0" fontId="3" fillId="0" borderId="178" xfId="0" applyFont="1" applyBorder="1" applyAlignment="1" applyProtection="1">
      <alignment horizontal="center"/>
      <protection locked="0"/>
    </xf>
    <xf numFmtId="0" fontId="3" fillId="0" borderId="179" xfId="0" applyFont="1" applyBorder="1" applyAlignment="1" applyProtection="1">
      <alignment horizontal="center"/>
      <protection locked="0"/>
    </xf>
    <xf numFmtId="0" fontId="3" fillId="0" borderId="180" xfId="0" applyFont="1" applyBorder="1" applyAlignment="1" applyProtection="1">
      <alignment horizontal="center"/>
      <protection locked="0"/>
    </xf>
    <xf numFmtId="0" fontId="3" fillId="28" borderId="121" xfId="0" applyFont="1" applyFill="1" applyBorder="1" applyAlignment="1" applyProtection="1">
      <alignment horizontal="center" vertical="center"/>
      <protection locked="0"/>
    </xf>
    <xf numFmtId="0" fontId="3" fillId="28" borderId="163" xfId="0" applyFont="1" applyFill="1" applyBorder="1" applyAlignment="1" applyProtection="1">
      <alignment horizontal="center" vertical="center"/>
      <protection locked="0"/>
    </xf>
    <xf numFmtId="0" fontId="3" fillId="28" borderId="171" xfId="0" applyFont="1" applyFill="1" applyBorder="1" applyAlignment="1" applyProtection="1">
      <alignment horizontal="center" vertical="center"/>
      <protection locked="0"/>
    </xf>
    <xf numFmtId="0" fontId="3" fillId="28" borderId="32" xfId="0" applyFont="1" applyFill="1" applyBorder="1" applyAlignment="1" applyProtection="1">
      <alignment horizontal="center" vertical="center"/>
      <protection locked="0"/>
    </xf>
    <xf numFmtId="0" fontId="3" fillId="28" borderId="60" xfId="0" applyFont="1" applyFill="1" applyBorder="1" applyAlignment="1" applyProtection="1">
      <alignment horizontal="center" vertical="center"/>
      <protection locked="0"/>
    </xf>
    <xf numFmtId="0" fontId="3" fillId="28" borderId="34" xfId="0" applyFont="1" applyFill="1" applyBorder="1" applyAlignment="1" applyProtection="1">
      <alignment horizontal="center" vertical="center"/>
      <protection locked="0"/>
    </xf>
    <xf numFmtId="0" fontId="8" fillId="0" borderId="103" xfId="0" applyFont="1" applyBorder="1" applyAlignment="1" applyProtection="1">
      <alignment horizontal="left" vertical="center" wrapText="1"/>
      <protection locked="0"/>
    </xf>
    <xf numFmtId="0" fontId="8" fillId="0" borderId="24" xfId="0" applyFont="1" applyBorder="1" applyAlignment="1" applyProtection="1">
      <alignment horizontal="left" vertical="center" wrapText="1"/>
      <protection locked="0"/>
    </xf>
    <xf numFmtId="0" fontId="8" fillId="0" borderId="38" xfId="0" applyFont="1" applyBorder="1" applyAlignment="1" applyProtection="1">
      <alignment horizontal="left" vertical="center" wrapText="1"/>
      <protection locked="0"/>
    </xf>
    <xf numFmtId="0" fontId="8" fillId="0" borderId="189" xfId="0" applyFont="1" applyBorder="1" applyAlignment="1" applyProtection="1">
      <alignment horizontal="left" vertical="center" wrapText="1"/>
      <protection locked="0"/>
    </xf>
    <xf numFmtId="0" fontId="8" fillId="0" borderId="190" xfId="0" applyFont="1" applyBorder="1" applyAlignment="1" applyProtection="1">
      <alignment horizontal="left" vertical="center" wrapText="1"/>
      <protection locked="0"/>
    </xf>
    <xf numFmtId="0" fontId="8" fillId="0" borderId="133" xfId="0" applyFont="1" applyBorder="1" applyAlignment="1" applyProtection="1">
      <alignment horizontal="left" vertical="center" wrapText="1"/>
      <protection locked="0"/>
    </xf>
    <xf numFmtId="0" fontId="3" fillId="28" borderId="181" xfId="0" applyFont="1" applyFill="1" applyBorder="1" applyAlignment="1" applyProtection="1">
      <alignment horizontal="center"/>
      <protection locked="0"/>
    </xf>
    <xf numFmtId="0" fontId="3" fillId="28" borderId="182" xfId="0" applyFont="1" applyFill="1" applyBorder="1" applyAlignment="1" applyProtection="1">
      <alignment horizontal="center"/>
      <protection locked="0"/>
    </xf>
    <xf numFmtId="0" fontId="3" fillId="28" borderId="130" xfId="0" applyFont="1" applyFill="1" applyBorder="1" applyAlignment="1" applyProtection="1">
      <alignment horizontal="center"/>
      <protection locked="0"/>
    </xf>
    <xf numFmtId="0" fontId="7" fillId="28" borderId="160" xfId="0" applyFont="1" applyFill="1" applyBorder="1" applyAlignment="1" applyProtection="1">
      <alignment horizontal="left" vertical="center"/>
      <protection locked="0"/>
    </xf>
    <xf numFmtId="0" fontId="7" fillId="28" borderId="61" xfId="0" applyFont="1" applyFill="1" applyBorder="1" applyAlignment="1" applyProtection="1">
      <alignment horizontal="left" vertical="center"/>
      <protection locked="0"/>
    </xf>
    <xf numFmtId="0" fontId="7" fillId="28" borderId="131" xfId="0" applyFont="1" applyFill="1" applyBorder="1" applyAlignment="1" applyProtection="1">
      <alignment horizontal="left" vertical="center"/>
      <protection locked="0"/>
    </xf>
    <xf numFmtId="0" fontId="7" fillId="28" borderId="189" xfId="0" applyFont="1" applyFill="1" applyBorder="1" applyAlignment="1" applyProtection="1">
      <alignment horizontal="left" vertical="center"/>
      <protection locked="0"/>
    </xf>
    <xf numFmtId="0" fontId="7" fillId="28" borderId="190" xfId="0" applyFont="1" applyFill="1" applyBorder="1" applyAlignment="1" applyProtection="1">
      <alignment horizontal="left" vertical="center"/>
      <protection locked="0"/>
    </xf>
    <xf numFmtId="0" fontId="7" fillId="28" borderId="133" xfId="0" applyFont="1" applyFill="1" applyBorder="1" applyAlignment="1" applyProtection="1">
      <alignment horizontal="left" vertical="center"/>
      <protection locked="0"/>
    </xf>
    <xf numFmtId="0" fontId="8" fillId="0" borderId="103" xfId="0" applyFont="1" applyBorder="1" applyAlignment="1" applyProtection="1">
      <alignment horizontal="left" vertical="center"/>
      <protection locked="0"/>
    </xf>
    <xf numFmtId="0" fontId="6" fillId="28" borderId="170" xfId="0" applyFont="1" applyFill="1" applyBorder="1" applyAlignment="1" applyProtection="1">
      <alignment horizontal="center" vertical="center"/>
      <protection locked="0"/>
    </xf>
    <xf numFmtId="0" fontId="6" fillId="28" borderId="163" xfId="0" applyFont="1" applyFill="1" applyBorder="1" applyAlignment="1" applyProtection="1">
      <alignment horizontal="center" vertical="center"/>
      <protection locked="0"/>
    </xf>
    <xf numFmtId="0" fontId="6" fillId="28" borderId="171" xfId="0" applyFont="1" applyFill="1" applyBorder="1" applyAlignment="1" applyProtection="1">
      <alignment horizontal="center" vertical="center"/>
      <protection locked="0"/>
    </xf>
    <xf numFmtId="0" fontId="6" fillId="28" borderId="161" xfId="0" applyFont="1" applyFill="1" applyBorder="1" applyAlignment="1" applyProtection="1">
      <alignment horizontal="center" vertical="center"/>
      <protection locked="0"/>
    </xf>
    <xf numFmtId="0" fontId="6" fillId="28" borderId="60" xfId="0" applyFont="1" applyFill="1" applyBorder="1" applyAlignment="1" applyProtection="1">
      <alignment horizontal="center" vertical="center"/>
      <protection locked="0"/>
    </xf>
    <xf numFmtId="0" fontId="6" fillId="28" borderId="34" xfId="0" applyFont="1" applyFill="1" applyBorder="1" applyAlignment="1" applyProtection="1">
      <alignment horizontal="center" vertical="center"/>
      <protection locked="0"/>
    </xf>
    <xf numFmtId="0" fontId="7" fillId="28" borderId="55" xfId="0" applyFont="1" applyFill="1" applyBorder="1" applyAlignment="1" applyProtection="1">
      <alignment horizontal="left" vertical="center"/>
      <protection locked="0"/>
    </xf>
    <xf numFmtId="0" fontId="7" fillId="28" borderId="167" xfId="0" applyFont="1" applyFill="1" applyBorder="1" applyAlignment="1" applyProtection="1">
      <alignment horizontal="left" vertical="center"/>
      <protection locked="0"/>
    </xf>
    <xf numFmtId="0" fontId="7" fillId="28" borderId="56" xfId="0" applyFont="1" applyFill="1" applyBorder="1" applyAlignment="1" applyProtection="1">
      <alignment horizontal="left" vertical="center"/>
      <protection locked="0"/>
    </xf>
    <xf numFmtId="0" fontId="3" fillId="28" borderId="170" xfId="0" applyFont="1" applyFill="1" applyBorder="1" applyAlignment="1" applyProtection="1">
      <alignment horizontal="center" vertical="center"/>
      <protection locked="0"/>
    </xf>
    <xf numFmtId="0" fontId="3" fillId="28" borderId="161" xfId="0" applyFont="1" applyFill="1" applyBorder="1" applyAlignment="1" applyProtection="1">
      <alignment horizontal="center" vertical="center"/>
      <protection locked="0"/>
    </xf>
    <xf numFmtId="4" fontId="7" fillId="0" borderId="38" xfId="0" applyNumberFormat="1" applyFont="1" applyBorder="1" applyAlignment="1" applyProtection="1">
      <alignment horizontal="center" vertical="center" wrapText="1"/>
      <protection locked="0"/>
    </xf>
    <xf numFmtId="4" fontId="7" fillId="0" borderId="99" xfId="0" applyNumberFormat="1" applyFont="1" applyBorder="1" applyAlignment="1" applyProtection="1">
      <alignment horizontal="center" vertical="center" wrapText="1"/>
      <protection locked="0"/>
    </xf>
    <xf numFmtId="0" fontId="5" fillId="28" borderId="120" xfId="0" applyFont="1" applyFill="1" applyBorder="1" applyAlignment="1">
      <alignment horizontal="center" vertical="center" wrapText="1"/>
    </xf>
    <xf numFmtId="0" fontId="5" fillId="28" borderId="137" xfId="0" applyFont="1" applyFill="1" applyBorder="1" applyAlignment="1">
      <alignment horizontal="center" vertical="center" wrapText="1"/>
    </xf>
    <xf numFmtId="0" fontId="7" fillId="28" borderId="169" xfId="0" applyFont="1" applyFill="1" applyBorder="1" applyAlignment="1" applyProtection="1">
      <alignment horizontal="left" vertical="center" wrapText="1"/>
      <protection locked="0"/>
    </xf>
    <xf numFmtId="0" fontId="7" fillId="28" borderId="89" xfId="0" applyFont="1" applyFill="1" applyBorder="1" applyAlignment="1" applyProtection="1">
      <alignment horizontal="left" vertical="center" wrapText="1"/>
      <protection locked="0"/>
    </xf>
    <xf numFmtId="4" fontId="8" fillId="0" borderId="35" xfId="0" applyNumberFormat="1" applyFont="1" applyBorder="1" applyAlignment="1" applyProtection="1">
      <alignment horizontal="center" vertical="center" wrapText="1"/>
      <protection locked="0"/>
    </xf>
    <xf numFmtId="4" fontId="7" fillId="0" borderId="35" xfId="0" applyNumberFormat="1" applyFont="1" applyBorder="1" applyAlignment="1">
      <alignment horizontal="center" vertical="center" wrapText="1"/>
    </xf>
    <xf numFmtId="4" fontId="7" fillId="0" borderId="190" xfId="0" applyNumberFormat="1" applyFont="1" applyBorder="1" applyAlignment="1">
      <alignment horizontal="center" vertical="center" wrapText="1"/>
    </xf>
    <xf numFmtId="4" fontId="7" fillId="0" borderId="191" xfId="0" applyNumberFormat="1" applyFont="1" applyBorder="1" applyAlignment="1">
      <alignment horizontal="center" vertical="center" wrapText="1"/>
    </xf>
    <xf numFmtId="0" fontId="7" fillId="28" borderId="189" xfId="0" applyFont="1" applyFill="1" applyBorder="1" applyAlignment="1" applyProtection="1">
      <alignment horizontal="left" vertical="center" wrapText="1"/>
      <protection locked="0"/>
    </xf>
    <xf numFmtId="0" fontId="7" fillId="28" borderId="190" xfId="0" applyFont="1" applyFill="1" applyBorder="1" applyAlignment="1" applyProtection="1">
      <alignment horizontal="left" vertical="center" wrapText="1"/>
      <protection locked="0"/>
    </xf>
    <xf numFmtId="4" fontId="7" fillId="0" borderId="192" xfId="0" applyNumberFormat="1" applyFont="1" applyBorder="1" applyAlignment="1">
      <alignment horizontal="center" vertical="center" wrapText="1"/>
    </xf>
    <xf numFmtId="4" fontId="7" fillId="0" borderId="133" xfId="0" applyNumberFormat="1" applyFont="1" applyBorder="1" applyAlignment="1">
      <alignment horizontal="center" vertical="center" wrapText="1"/>
    </xf>
    <xf numFmtId="0" fontId="3" fillId="0" borderId="170" xfId="0" applyFont="1" applyBorder="1" applyAlignment="1">
      <alignment horizontal="center"/>
    </xf>
    <xf numFmtId="0" fontId="2" fillId="0" borderId="163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3" fillId="28" borderId="187" xfId="0" applyFont="1" applyFill="1" applyBorder="1" applyAlignment="1">
      <alignment horizontal="left"/>
    </xf>
    <xf numFmtId="0" fontId="3" fillId="28" borderId="120" xfId="0" applyFont="1" applyFill="1" applyBorder="1" applyAlignment="1">
      <alignment horizontal="left"/>
    </xf>
    <xf numFmtId="0" fontId="5" fillId="28" borderId="120" xfId="0" applyFont="1" applyFill="1" applyBorder="1" applyAlignment="1">
      <alignment horizontal="center" vertical="center"/>
    </xf>
    <xf numFmtId="0" fontId="18" fillId="0" borderId="170" xfId="0" applyFont="1" applyBorder="1" applyAlignment="1" applyProtection="1">
      <alignment horizontal="left" vertical="center" wrapText="1"/>
      <protection locked="0"/>
    </xf>
    <xf numFmtId="0" fontId="18" fillId="0" borderId="163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left" vertical="center" wrapText="1"/>
      <protection locked="0"/>
    </xf>
    <xf numFmtId="4" fontId="7" fillId="34" borderId="38" xfId="0" applyNumberFormat="1" applyFont="1" applyFill="1" applyBorder="1" applyAlignment="1" applyProtection="1">
      <alignment horizontal="center" vertical="center" wrapText="1"/>
      <protection locked="0"/>
    </xf>
    <xf numFmtId="4" fontId="7" fillId="34" borderId="99" xfId="0" applyNumberFormat="1" applyFont="1" applyFill="1" applyBorder="1" applyAlignment="1" applyProtection="1">
      <alignment horizontal="center" vertical="center" wrapText="1"/>
      <protection locked="0"/>
    </xf>
    <xf numFmtId="4" fontId="7" fillId="28" borderId="104" xfId="0" applyNumberFormat="1" applyFont="1" applyFill="1" applyBorder="1" applyAlignment="1">
      <alignment horizontal="center" vertical="center" wrapText="1"/>
    </xf>
    <xf numFmtId="4" fontId="7" fillId="28" borderId="133" xfId="0" applyNumberFormat="1" applyFont="1" applyFill="1" applyBorder="1" applyAlignment="1">
      <alignment horizontal="center" vertical="center" wrapText="1"/>
    </xf>
    <xf numFmtId="4" fontId="7" fillId="28" borderId="105" xfId="0" applyNumberFormat="1" applyFont="1" applyFill="1" applyBorder="1" applyAlignment="1">
      <alignment horizontal="center" vertical="center" wrapText="1"/>
    </xf>
    <xf numFmtId="0" fontId="2" fillId="0" borderId="152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165" fontId="8" fillId="0" borderId="35" xfId="0" applyNumberFormat="1" applyFont="1" applyBorder="1" applyAlignment="1" applyProtection="1">
      <alignment horizontal="center" vertical="center" wrapText="1"/>
      <protection locked="0"/>
    </xf>
    <xf numFmtId="165" fontId="8" fillId="0" borderId="44" xfId="0" applyNumberFormat="1" applyFont="1" applyBorder="1" applyAlignment="1" applyProtection="1">
      <alignment horizontal="center" vertical="center" wrapText="1"/>
      <protection locked="0"/>
    </xf>
    <xf numFmtId="165" fontId="8" fillId="0" borderId="131" xfId="0" applyNumberFormat="1" applyFont="1" applyBorder="1" applyAlignment="1" applyProtection="1">
      <alignment horizontal="center" vertical="center" wrapText="1"/>
      <protection locked="0"/>
    </xf>
    <xf numFmtId="165" fontId="8" fillId="0" borderId="102" xfId="0" applyNumberFormat="1" applyFont="1" applyBorder="1" applyAlignment="1" applyProtection="1">
      <alignment horizontal="center" vertical="center" wrapText="1"/>
      <protection locked="0"/>
    </xf>
    <xf numFmtId="165" fontId="7" fillId="0" borderId="38" xfId="0" applyNumberFormat="1" applyFont="1" applyBorder="1" applyAlignment="1" applyProtection="1">
      <alignment horizontal="center" vertical="center" wrapText="1"/>
      <protection locked="0"/>
    </xf>
    <xf numFmtId="165" fontId="7" fillId="0" borderId="99" xfId="0" applyNumberFormat="1" applyFont="1" applyBorder="1" applyAlignment="1" applyProtection="1">
      <alignment horizontal="center" vertical="center" wrapText="1"/>
      <protection locked="0"/>
    </xf>
    <xf numFmtId="2" fontId="8" fillId="0" borderId="36" xfId="0" applyNumberFormat="1" applyFont="1" applyBorder="1" applyAlignment="1" applyProtection="1">
      <alignment horizontal="center" vertical="center" wrapText="1"/>
      <protection locked="0"/>
    </xf>
    <xf numFmtId="2" fontId="8" fillId="0" borderId="38" xfId="0" applyNumberFormat="1" applyFont="1" applyBorder="1" applyAlignment="1" applyProtection="1">
      <alignment horizontal="center" vertical="center" wrapText="1"/>
      <protection locked="0"/>
    </xf>
    <xf numFmtId="2" fontId="8" fillId="0" borderId="41" xfId="0" applyNumberFormat="1" applyFont="1" applyBorder="1" applyAlignment="1" applyProtection="1">
      <alignment horizontal="center" vertical="center" wrapText="1"/>
      <protection locked="0"/>
    </xf>
    <xf numFmtId="2" fontId="8" fillId="0" borderId="43" xfId="0" applyNumberFormat="1" applyFont="1" applyBorder="1" applyAlignment="1" applyProtection="1">
      <alignment horizontal="center" vertical="center" wrapText="1"/>
      <protection locked="0"/>
    </xf>
    <xf numFmtId="10" fontId="4" fillId="34" borderId="38" xfId="0" applyNumberFormat="1" applyFont="1" applyFill="1" applyBorder="1" applyAlignment="1">
      <alignment horizontal="center" vertical="center"/>
    </xf>
    <xf numFmtId="10" fontId="4" fillId="34" borderId="99" xfId="0" applyNumberFormat="1" applyFont="1" applyFill="1" applyBorder="1" applyAlignment="1">
      <alignment horizontal="center" vertical="center"/>
    </xf>
    <xf numFmtId="165" fontId="10" fillId="0" borderId="31" xfId="0" applyNumberFormat="1" applyFont="1" applyBorder="1" applyAlignment="1">
      <alignment horizontal="center" vertical="center"/>
    </xf>
    <xf numFmtId="165" fontId="10" fillId="0" borderId="38" xfId="0" applyNumberFormat="1" applyFont="1" applyBorder="1" applyAlignment="1">
      <alignment horizontal="center" vertical="center"/>
    </xf>
    <xf numFmtId="165" fontId="10" fillId="0" borderId="35" xfId="0" applyNumberFormat="1" applyFont="1" applyBorder="1" applyAlignment="1">
      <alignment horizontal="center" vertical="center"/>
    </xf>
    <xf numFmtId="0" fontId="13" fillId="0" borderId="25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82" xfId="0" applyFont="1" applyBorder="1" applyAlignment="1" applyProtection="1">
      <alignment horizontal="center" vertical="center"/>
      <protection hidden="1"/>
    </xf>
    <xf numFmtId="1" fontId="10" fillId="0" borderId="35" xfId="0" applyNumberFormat="1" applyFont="1" applyBorder="1" applyAlignment="1">
      <alignment horizontal="center" vertical="center"/>
    </xf>
    <xf numFmtId="0" fontId="2" fillId="0" borderId="161" xfId="0" applyFont="1" applyBorder="1" applyAlignment="1" applyProtection="1">
      <alignment horizontal="center" vertical="center"/>
      <protection hidden="1"/>
    </xf>
    <xf numFmtId="0" fontId="2" fillId="0" borderId="60" xfId="0" applyFont="1" applyBorder="1" applyAlignment="1" applyProtection="1">
      <alignment horizontal="center" vertical="center"/>
      <protection hidden="1"/>
    </xf>
    <xf numFmtId="0" fontId="2" fillId="0" borderId="34" xfId="0" applyFont="1" applyBorder="1" applyAlignment="1" applyProtection="1">
      <alignment horizontal="center" vertical="center"/>
      <protection hidden="1"/>
    </xf>
    <xf numFmtId="1" fontId="4" fillId="34" borderId="38" xfId="0" applyNumberFormat="1" applyFont="1" applyFill="1" applyBorder="1" applyAlignment="1">
      <alignment horizontal="center" vertical="center"/>
    </xf>
    <xf numFmtId="1" fontId="4" fillId="34" borderId="99" xfId="0" applyNumberFormat="1" applyFont="1" applyFill="1" applyBorder="1" applyAlignment="1">
      <alignment horizontal="center" vertical="center"/>
    </xf>
    <xf numFmtId="4" fontId="7" fillId="0" borderId="43" xfId="0" applyNumberFormat="1" applyFont="1" applyBorder="1" applyAlignment="1" applyProtection="1">
      <alignment horizontal="center" vertical="center" wrapText="1"/>
      <protection locked="0"/>
    </xf>
    <xf numFmtId="4" fontId="7" fillId="0" borderId="102" xfId="0" applyNumberFormat="1" applyFont="1" applyBorder="1" applyAlignment="1" applyProtection="1">
      <alignment horizontal="center" vertical="center" wrapText="1"/>
      <protection locked="0"/>
    </xf>
    <xf numFmtId="0" fontId="7" fillId="0" borderId="169" xfId="0" applyFont="1" applyBorder="1" applyAlignment="1" applyProtection="1">
      <alignment horizontal="center" vertical="center"/>
      <protection hidden="1"/>
    </xf>
    <xf numFmtId="0" fontId="7" fillId="0" borderId="89" xfId="0" applyFont="1" applyBorder="1" applyAlignment="1" applyProtection="1">
      <alignment horizontal="center" vertical="center"/>
      <protection hidden="1"/>
    </xf>
    <xf numFmtId="0" fontId="7" fillId="0" borderId="43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 wrapText="1"/>
      <protection locked="0"/>
    </xf>
    <xf numFmtId="0" fontId="2" fillId="0" borderId="153" xfId="0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165" fontId="7" fillId="0" borderId="131" xfId="0" applyNumberFormat="1" applyFont="1" applyBorder="1" applyAlignment="1" applyProtection="1">
      <alignment horizontal="center" vertical="center" wrapText="1"/>
      <protection locked="0"/>
    </xf>
    <xf numFmtId="165" fontId="7" fillId="0" borderId="102" xfId="0" applyNumberFormat="1" applyFont="1" applyBorder="1" applyAlignment="1" applyProtection="1">
      <alignment horizontal="center" vertical="center" wrapText="1"/>
      <protection locked="0"/>
    </xf>
    <xf numFmtId="165" fontId="8" fillId="0" borderId="38" xfId="0" applyNumberFormat="1" applyFont="1" applyBorder="1" applyAlignment="1" applyProtection="1">
      <alignment horizontal="center" vertical="center" wrapText="1"/>
      <protection locked="0"/>
    </xf>
    <xf numFmtId="165" fontId="8" fillId="0" borderId="99" xfId="0" applyNumberFormat="1" applyFont="1" applyBorder="1" applyAlignment="1" applyProtection="1">
      <alignment horizontal="center" vertical="center" wrapText="1"/>
      <protection locked="0"/>
    </xf>
    <xf numFmtId="0" fontId="5" fillId="28" borderId="137" xfId="0" applyFont="1" applyFill="1" applyBorder="1" applyAlignment="1">
      <alignment horizontal="center" vertical="center"/>
    </xf>
    <xf numFmtId="10" fontId="10" fillId="0" borderId="38" xfId="0" applyNumberFormat="1" applyFont="1" applyBorder="1" applyAlignment="1">
      <alignment horizontal="center" vertical="center"/>
    </xf>
    <xf numFmtId="10" fontId="10" fillId="0" borderId="35" xfId="0" applyNumberFormat="1" applyFont="1" applyBorder="1" applyAlignment="1">
      <alignment horizontal="center" vertical="center"/>
    </xf>
    <xf numFmtId="2" fontId="10" fillId="0" borderId="35" xfId="0" applyNumberFormat="1" applyFont="1" applyBorder="1" applyAlignment="1">
      <alignment horizontal="center" vertical="center"/>
    </xf>
    <xf numFmtId="2" fontId="4" fillId="34" borderId="38" xfId="0" applyNumberFormat="1" applyFont="1" applyFill="1" applyBorder="1" applyAlignment="1">
      <alignment horizontal="center" vertical="center"/>
    </xf>
    <xf numFmtId="2" fontId="4" fillId="34" borderId="99" xfId="0" applyNumberFormat="1" applyFont="1" applyFill="1" applyBorder="1" applyAlignment="1">
      <alignment horizontal="center" vertical="center"/>
    </xf>
    <xf numFmtId="0" fontId="7" fillId="0" borderId="25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82" xfId="0" applyFont="1" applyBorder="1" applyAlignment="1" applyProtection="1">
      <alignment horizontal="center" vertical="center"/>
      <protection hidden="1"/>
    </xf>
    <xf numFmtId="2" fontId="10" fillId="0" borderId="34" xfId="0" applyNumberFormat="1" applyFont="1" applyBorder="1" applyAlignment="1">
      <alignment horizontal="center" vertical="center"/>
    </xf>
    <xf numFmtId="2" fontId="10" fillId="0" borderId="31" xfId="0" applyNumberFormat="1" applyFont="1" applyBorder="1" applyAlignment="1">
      <alignment horizontal="center" vertical="center"/>
    </xf>
    <xf numFmtId="2" fontId="10" fillId="0" borderId="38" xfId="0" applyNumberFormat="1" applyFont="1" applyBorder="1" applyAlignment="1">
      <alignment horizontal="center" vertical="center"/>
    </xf>
    <xf numFmtId="166" fontId="10" fillId="0" borderId="31" xfId="0" applyNumberFormat="1" applyFont="1" applyBorder="1" applyAlignment="1">
      <alignment horizontal="center" vertical="center"/>
    </xf>
    <xf numFmtId="166" fontId="10" fillId="0" borderId="35" xfId="0" applyNumberFormat="1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hidden="1"/>
    </xf>
    <xf numFmtId="0" fontId="3" fillId="28" borderId="170" xfId="0" applyFont="1" applyFill="1" applyBorder="1" applyAlignment="1">
      <alignment horizontal="center"/>
    </xf>
    <xf numFmtId="0" fontId="3" fillId="28" borderId="163" xfId="0" applyFont="1" applyFill="1" applyBorder="1" applyAlignment="1">
      <alignment horizontal="center"/>
    </xf>
    <xf numFmtId="0" fontId="3" fillId="28" borderId="171" xfId="0" applyFont="1" applyFill="1" applyBorder="1" applyAlignment="1">
      <alignment horizontal="center"/>
    </xf>
    <xf numFmtId="10" fontId="10" fillId="0" borderId="44" xfId="0" applyNumberFormat="1" applyFont="1" applyBorder="1" applyAlignment="1">
      <alignment horizontal="center" vertical="center"/>
    </xf>
    <xf numFmtId="10" fontId="4" fillId="34" borderId="131" xfId="0" applyNumberFormat="1" applyFont="1" applyFill="1" applyBorder="1" applyAlignment="1">
      <alignment horizontal="center" vertical="center"/>
    </xf>
    <xf numFmtId="10" fontId="4" fillId="34" borderId="102" xfId="0" applyNumberFormat="1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168" xfId="0" applyFont="1" applyBorder="1" applyAlignment="1" applyProtection="1">
      <alignment horizontal="center" vertical="center"/>
      <protection hidden="1"/>
    </xf>
    <xf numFmtId="165" fontId="4" fillId="34" borderId="38" xfId="0" applyNumberFormat="1" applyFont="1" applyFill="1" applyBorder="1" applyAlignment="1">
      <alignment horizontal="center" vertical="center"/>
    </xf>
    <xf numFmtId="165" fontId="4" fillId="34" borderId="99" xfId="0" applyNumberFormat="1" applyFont="1" applyFill="1" applyBorder="1" applyAlignment="1">
      <alignment horizontal="center" vertical="center"/>
    </xf>
    <xf numFmtId="165" fontId="4" fillId="34" borderId="34" xfId="0" applyNumberFormat="1" applyFont="1" applyFill="1" applyBorder="1" applyAlignment="1">
      <alignment horizontal="center" vertical="center"/>
    </xf>
    <xf numFmtId="165" fontId="4" fillId="34" borderId="64" xfId="0" applyNumberFormat="1" applyFont="1" applyFill="1" applyBorder="1" applyAlignment="1">
      <alignment horizontal="center" vertical="center"/>
    </xf>
    <xf numFmtId="2" fontId="4" fillId="34" borderId="34" xfId="0" applyNumberFormat="1" applyFont="1" applyFill="1" applyBorder="1" applyAlignment="1">
      <alignment horizontal="center" vertical="center"/>
    </xf>
    <xf numFmtId="2" fontId="4" fillId="34" borderId="64" xfId="0" applyNumberFormat="1" applyFont="1" applyFill="1" applyBorder="1" applyAlignment="1">
      <alignment horizontal="center" vertical="center"/>
    </xf>
    <xf numFmtId="0" fontId="17" fillId="0" borderId="0" xfId="0" applyFont="1" applyAlignment="1" applyProtection="1">
      <alignment horizontal="center"/>
      <protection locked="0"/>
    </xf>
    <xf numFmtId="0" fontId="8" fillId="0" borderId="152" xfId="0" applyFont="1" applyBorder="1" applyAlignment="1" applyProtection="1">
      <alignment horizontal="left" vertical="center" wrapText="1"/>
      <protection locked="0"/>
    </xf>
    <xf numFmtId="0" fontId="8" fillId="0" borderId="35" xfId="0" applyFont="1" applyBorder="1" applyAlignment="1" applyProtection="1">
      <alignment horizontal="left" vertical="center" wrapText="1"/>
      <protection locked="0"/>
    </xf>
    <xf numFmtId="0" fontId="7" fillId="0" borderId="152" xfId="0" applyFont="1" applyBorder="1" applyAlignment="1" applyProtection="1">
      <alignment horizontal="left" vertical="center" wrapText="1"/>
      <protection locked="0"/>
    </xf>
    <xf numFmtId="0" fontId="7" fillId="0" borderId="35" xfId="0" applyFont="1" applyBorder="1" applyAlignment="1" applyProtection="1">
      <alignment horizontal="left" vertical="center" wrapText="1"/>
      <protection locked="0"/>
    </xf>
    <xf numFmtId="0" fontId="3" fillId="38" borderId="148" xfId="0" applyFont="1" applyFill="1" applyBorder="1" applyAlignment="1" applyProtection="1">
      <alignment horizontal="center" vertical="center"/>
      <protection locked="0"/>
    </xf>
    <xf numFmtId="0" fontId="3" fillId="38" borderId="149" xfId="0" applyFont="1" applyFill="1" applyBorder="1" applyAlignment="1" applyProtection="1">
      <alignment horizontal="center" vertical="center"/>
      <protection locked="0"/>
    </xf>
    <xf numFmtId="0" fontId="3" fillId="38" borderId="193" xfId="0" applyFont="1" applyFill="1" applyBorder="1" applyAlignment="1" applyProtection="1">
      <alignment horizontal="center" vertical="center"/>
      <protection locked="0"/>
    </xf>
    <xf numFmtId="0" fontId="3" fillId="38" borderId="25" xfId="0" applyFont="1" applyFill="1" applyBorder="1" applyAlignment="1" applyProtection="1">
      <alignment horizontal="center" vertical="center"/>
      <protection locked="0"/>
    </xf>
    <xf numFmtId="0" fontId="3" fillId="38" borderId="0" xfId="0" applyFont="1" applyFill="1" applyAlignment="1" applyProtection="1">
      <alignment horizontal="center" vertical="center"/>
      <protection locked="0"/>
    </xf>
    <xf numFmtId="0" fontId="3" fillId="38" borderId="126" xfId="0" applyFont="1" applyFill="1" applyBorder="1" applyAlignment="1" applyProtection="1">
      <alignment horizontal="center" vertical="center"/>
      <protection locked="0"/>
    </xf>
    <xf numFmtId="0" fontId="5" fillId="0" borderId="115" xfId="0" applyFont="1" applyBorder="1" applyAlignment="1" applyProtection="1">
      <alignment horizontal="center" vertical="center"/>
      <protection locked="0"/>
    </xf>
    <xf numFmtId="0" fontId="5" fillId="0" borderId="78" xfId="0" applyFont="1" applyBorder="1" applyAlignment="1" applyProtection="1">
      <alignment horizontal="center" vertical="center"/>
      <protection locked="0"/>
    </xf>
    <xf numFmtId="0" fontId="3" fillId="28" borderId="202" xfId="0" applyFont="1" applyFill="1" applyBorder="1" applyAlignment="1" applyProtection="1">
      <alignment horizontal="center" vertical="center"/>
      <protection locked="0"/>
    </xf>
    <xf numFmtId="0" fontId="3" fillId="28" borderId="83" xfId="0" applyFont="1" applyFill="1" applyBorder="1" applyAlignment="1" applyProtection="1">
      <alignment horizontal="center" vertical="center"/>
      <protection locked="0"/>
    </xf>
    <xf numFmtId="0" fontId="3" fillId="28" borderId="50" xfId="0" applyFont="1" applyFill="1" applyBorder="1" applyAlignment="1" applyProtection="1">
      <alignment horizontal="center" vertical="center"/>
      <protection locked="0"/>
    </xf>
    <xf numFmtId="0" fontId="3" fillId="38" borderId="148" xfId="0" applyFont="1" applyFill="1" applyBorder="1" applyAlignment="1" applyProtection="1">
      <alignment horizontal="center"/>
      <protection locked="0"/>
    </xf>
    <xf numFmtId="0" fontId="3" fillId="38" borderId="149" xfId="0" applyFont="1" applyFill="1" applyBorder="1" applyAlignment="1" applyProtection="1">
      <alignment horizontal="center"/>
      <protection locked="0"/>
    </xf>
    <xf numFmtId="0" fontId="3" fillId="38" borderId="150" xfId="0" applyFont="1" applyFill="1" applyBorder="1" applyAlignment="1" applyProtection="1">
      <alignment horizontal="center"/>
      <protection locked="0"/>
    </xf>
    <xf numFmtId="0" fontId="2" fillId="0" borderId="116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183" xfId="0" applyFont="1" applyBorder="1" applyAlignment="1" applyProtection="1">
      <alignment horizontal="center"/>
      <protection locked="0"/>
    </xf>
    <xf numFmtId="0" fontId="2" fillId="0" borderId="103" xfId="0" applyFont="1" applyBorder="1" applyAlignment="1" applyProtection="1">
      <alignment horizontal="center"/>
      <protection locked="0"/>
    </xf>
    <xf numFmtId="0" fontId="2" fillId="0" borderId="214" xfId="0" applyFont="1" applyBorder="1" applyAlignment="1" applyProtection="1">
      <alignment horizontal="center"/>
      <protection locked="0"/>
    </xf>
    <xf numFmtId="9" fontId="2" fillId="0" borderId="24" xfId="0" applyNumberFormat="1" applyFont="1" applyBorder="1" applyAlignment="1" applyProtection="1">
      <alignment horizontal="center"/>
      <protection locked="0"/>
    </xf>
    <xf numFmtId="0" fontId="7" fillId="32" borderId="157" xfId="0" applyFont="1" applyFill="1" applyBorder="1" applyAlignment="1" applyProtection="1">
      <alignment horizontal="center" vertical="center" wrapText="1"/>
      <protection locked="0"/>
    </xf>
    <xf numFmtId="0" fontId="7" fillId="32" borderId="154" xfId="0" applyFont="1" applyFill="1" applyBorder="1" applyAlignment="1" applyProtection="1">
      <alignment horizontal="center" vertical="center" wrapText="1"/>
      <protection locked="0"/>
    </xf>
    <xf numFmtId="0" fontId="8" fillId="0" borderId="156" xfId="0" applyFont="1" applyBorder="1" applyAlignment="1" applyProtection="1">
      <alignment horizontal="left" vertical="center" wrapText="1"/>
      <protection locked="0"/>
    </xf>
    <xf numFmtId="0" fontId="8" fillId="0" borderId="40" xfId="0" applyFont="1" applyBorder="1" applyAlignment="1" applyProtection="1">
      <alignment horizontal="left" vertical="center" wrapText="1"/>
      <protection locked="0"/>
    </xf>
    <xf numFmtId="0" fontId="5" fillId="33" borderId="211" xfId="0" applyFont="1" applyFill="1" applyBorder="1" applyAlignment="1" applyProtection="1">
      <alignment horizontal="center" vertical="center"/>
      <protection locked="0"/>
    </xf>
    <xf numFmtId="0" fontId="5" fillId="33" borderId="212" xfId="0" applyFont="1" applyFill="1" applyBorder="1" applyAlignment="1" applyProtection="1">
      <alignment horizontal="center" vertical="center"/>
      <protection locked="0"/>
    </xf>
    <xf numFmtId="0" fontId="8" fillId="0" borderId="155" xfId="0" applyFont="1" applyBorder="1" applyAlignment="1" applyProtection="1">
      <alignment horizontal="left" vertical="center" wrapText="1"/>
      <protection locked="0"/>
    </xf>
    <xf numFmtId="0" fontId="8" fillId="0" borderId="31" xfId="0" applyFont="1" applyBorder="1" applyAlignment="1" applyProtection="1">
      <alignment horizontal="left" vertical="center" wrapText="1"/>
      <protection locked="0"/>
    </xf>
    <xf numFmtId="0" fontId="3" fillId="38" borderId="213" xfId="0" applyFont="1" applyFill="1" applyBorder="1" applyAlignment="1" applyProtection="1">
      <alignment horizontal="center"/>
      <protection locked="0"/>
    </xf>
    <xf numFmtId="0" fontId="3" fillId="38" borderId="115" xfId="0" applyFont="1" applyFill="1" applyBorder="1" applyAlignment="1" applyProtection="1">
      <alignment horizontal="center"/>
      <protection locked="0"/>
    </xf>
    <xf numFmtId="0" fontId="3" fillId="38" borderId="211" xfId="0" applyFont="1" applyFill="1" applyBorder="1" applyAlignment="1" applyProtection="1">
      <alignment horizontal="center"/>
      <protection locked="0"/>
    </xf>
    <xf numFmtId="4" fontId="2" fillId="0" borderId="116" xfId="0" applyNumberFormat="1" applyFont="1" applyBorder="1" applyAlignment="1" applyProtection="1">
      <alignment horizontal="center"/>
      <protection locked="0"/>
    </xf>
    <xf numFmtId="0" fontId="8" fillId="0" borderId="114" xfId="0" applyFont="1" applyBorder="1" applyAlignment="1" applyProtection="1">
      <alignment horizontal="center" vertical="center" wrapText="1"/>
      <protection locked="0"/>
    </xf>
    <xf numFmtId="0" fontId="5" fillId="36" borderId="115" xfId="0" applyFont="1" applyFill="1" applyBorder="1" applyAlignment="1" applyProtection="1">
      <alignment horizontal="center" vertical="center" wrapText="1"/>
      <protection locked="0"/>
    </xf>
    <xf numFmtId="0" fontId="5" fillId="36" borderId="78" xfId="0" applyFont="1" applyFill="1" applyBorder="1" applyAlignment="1" applyProtection="1">
      <alignment horizontal="center" vertical="center" wrapText="1"/>
      <protection locked="0"/>
    </xf>
    <xf numFmtId="0" fontId="7" fillId="32" borderId="30" xfId="0" applyFont="1" applyFill="1" applyBorder="1" applyAlignment="1" applyProtection="1">
      <alignment horizontal="center" vertical="center" wrapText="1"/>
      <protection locked="0"/>
    </xf>
    <xf numFmtId="0" fontId="2" fillId="27" borderId="103" xfId="0" applyFont="1" applyFill="1" applyBorder="1" applyAlignment="1" applyProtection="1">
      <alignment horizontal="center"/>
      <protection locked="0"/>
    </xf>
    <xf numFmtId="0" fontId="2" fillId="27" borderId="24" xfId="0" applyFont="1" applyFill="1" applyBorder="1" applyAlignment="1" applyProtection="1">
      <alignment horizontal="center"/>
      <protection locked="0"/>
    </xf>
    <xf numFmtId="0" fontId="2" fillId="27" borderId="214" xfId="0" applyFont="1" applyFill="1" applyBorder="1" applyAlignment="1" applyProtection="1">
      <alignment horizontal="center"/>
      <protection locked="0"/>
    </xf>
    <xf numFmtId="0" fontId="8" fillId="27" borderId="116" xfId="0" applyFont="1" applyFill="1" applyBorder="1" applyAlignment="1" applyProtection="1">
      <alignment horizontal="left" vertical="center" wrapText="1" readingOrder="1"/>
      <protection locked="0"/>
    </xf>
    <xf numFmtId="0" fontId="8" fillId="27" borderId="183" xfId="0" applyFont="1" applyFill="1" applyBorder="1" applyAlignment="1" applyProtection="1">
      <alignment horizontal="left" vertical="center" wrapText="1" readingOrder="1"/>
      <protection locked="0"/>
    </xf>
    <xf numFmtId="0" fontId="2" fillId="0" borderId="209" xfId="0" applyFont="1" applyBorder="1" applyAlignment="1" applyProtection="1">
      <alignment horizontal="center"/>
      <protection locked="0"/>
    </xf>
    <xf numFmtId="0" fontId="2" fillId="0" borderId="61" xfId="0" applyFont="1" applyBorder="1" applyAlignment="1" applyProtection="1">
      <alignment horizontal="center"/>
      <protection locked="0"/>
    </xf>
    <xf numFmtId="0" fontId="2" fillId="0" borderId="210" xfId="0" applyFont="1" applyBorder="1" applyAlignment="1" applyProtection="1">
      <alignment horizontal="center"/>
      <protection locked="0"/>
    </xf>
    <xf numFmtId="0" fontId="8" fillId="0" borderId="153" xfId="0" applyFont="1" applyBorder="1" applyAlignment="1" applyProtection="1">
      <alignment horizontal="left" vertical="center" wrapText="1"/>
      <protection locked="0"/>
    </xf>
    <xf numFmtId="0" fontId="8" fillId="0" borderId="44" xfId="0" applyFont="1" applyBorder="1" applyAlignment="1" applyProtection="1">
      <alignment horizontal="left" vertical="center" wrapText="1"/>
      <protection locked="0"/>
    </xf>
    <xf numFmtId="0" fontId="5" fillId="0" borderId="115" xfId="0" applyFont="1" applyBorder="1" applyAlignment="1" applyProtection="1">
      <alignment horizontal="center" vertical="center" wrapText="1"/>
      <protection locked="0"/>
    </xf>
    <xf numFmtId="0" fontId="5" fillId="0" borderId="78" xfId="0" applyFont="1" applyBorder="1" applyAlignment="1" applyProtection="1">
      <alignment horizontal="center" vertical="center" wrapText="1"/>
      <protection locked="0"/>
    </xf>
    <xf numFmtId="0" fontId="15" fillId="35" borderId="115" xfId="0" applyFont="1" applyFill="1" applyBorder="1" applyAlignment="1" applyProtection="1">
      <alignment horizontal="center" vertical="center" wrapText="1"/>
      <protection locked="0"/>
    </xf>
    <xf numFmtId="0" fontId="15" fillId="35" borderId="78" xfId="0" applyFont="1" applyFill="1" applyBorder="1" applyAlignment="1" applyProtection="1">
      <alignment horizontal="center" vertical="center" wrapText="1"/>
      <protection locked="0"/>
    </xf>
    <xf numFmtId="0" fontId="2" fillId="27" borderId="116" xfId="0" applyFont="1" applyFill="1" applyBorder="1" applyAlignment="1" applyProtection="1">
      <alignment horizontal="center"/>
      <protection locked="0"/>
    </xf>
    <xf numFmtId="0" fontId="2" fillId="27" borderId="183" xfId="0" applyFont="1" applyFill="1" applyBorder="1" applyAlignment="1" applyProtection="1">
      <alignment horizontal="center"/>
      <protection locked="0"/>
    </xf>
    <xf numFmtId="0" fontId="2" fillId="0" borderId="188" xfId="0" applyFont="1" applyBorder="1" applyAlignment="1" applyProtection="1">
      <alignment horizontal="center"/>
      <protection locked="0"/>
    </xf>
    <xf numFmtId="0" fontId="2" fillId="0" borderId="160" xfId="0" applyFont="1" applyBorder="1" applyAlignment="1" applyProtection="1">
      <alignment horizontal="center"/>
      <protection locked="0"/>
    </xf>
    <xf numFmtId="0" fontId="2" fillId="0" borderId="178" xfId="0" applyFont="1" applyBorder="1" applyAlignment="1" applyProtection="1">
      <alignment horizontal="center"/>
      <protection locked="0"/>
    </xf>
    <xf numFmtId="0" fontId="2" fillId="0" borderId="179" xfId="0" applyFont="1" applyBorder="1" applyAlignment="1" applyProtection="1">
      <alignment horizontal="center"/>
      <protection locked="0"/>
    </xf>
    <xf numFmtId="0" fontId="5" fillId="32" borderId="154" xfId="0" applyFont="1" applyFill="1" applyBorder="1" applyAlignment="1" applyProtection="1">
      <alignment horizontal="center"/>
      <protection locked="0"/>
    </xf>
    <xf numFmtId="0" fontId="5" fillId="32" borderId="120" xfId="0" applyFont="1" applyFill="1" applyBorder="1" applyAlignment="1" applyProtection="1">
      <alignment horizontal="center"/>
      <protection locked="0"/>
    </xf>
    <xf numFmtId="0" fontId="5" fillId="32" borderId="30" xfId="0" applyFont="1" applyFill="1" applyBorder="1" applyAlignment="1" applyProtection="1">
      <alignment horizontal="center"/>
      <protection locked="0"/>
    </xf>
    <xf numFmtId="0" fontId="2" fillId="0" borderId="114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3" fillId="0" borderId="194" xfId="0" applyFont="1" applyBorder="1" applyAlignment="1" applyProtection="1">
      <alignment horizontal="center" wrapText="1"/>
      <protection locked="0"/>
    </xf>
    <xf numFmtId="0" fontId="3" fillId="0" borderId="124" xfId="0" applyFont="1" applyBorder="1" applyAlignment="1" applyProtection="1">
      <alignment horizontal="center" wrapText="1"/>
      <protection locked="0"/>
    </xf>
    <xf numFmtId="0" fontId="3" fillId="0" borderId="28" xfId="0" applyFont="1" applyBorder="1" applyAlignment="1" applyProtection="1">
      <alignment horizontal="center" wrapText="1"/>
      <protection locked="0"/>
    </xf>
    <xf numFmtId="0" fontId="3" fillId="0" borderId="197" xfId="0" applyFont="1" applyBorder="1" applyAlignment="1" applyProtection="1">
      <alignment horizontal="center" wrapText="1"/>
      <protection locked="0"/>
    </xf>
    <xf numFmtId="0" fontId="3" fillId="39" borderId="198" xfId="0" applyFont="1" applyFill="1" applyBorder="1" applyAlignment="1" applyProtection="1">
      <alignment horizontal="center"/>
      <protection locked="0"/>
    </xf>
    <xf numFmtId="0" fontId="3" fillId="39" borderId="28" xfId="0" applyFont="1" applyFill="1" applyBorder="1" applyAlignment="1" applyProtection="1">
      <alignment horizontal="center"/>
      <protection locked="0"/>
    </xf>
    <xf numFmtId="0" fontId="3" fillId="39" borderId="197" xfId="0" applyFont="1" applyFill="1" applyBorder="1" applyAlignment="1" applyProtection="1">
      <alignment horizontal="center"/>
      <protection locked="0"/>
    </xf>
    <xf numFmtId="0" fontId="4" fillId="0" borderId="170" xfId="0" applyFont="1" applyBorder="1" applyAlignment="1" applyProtection="1">
      <alignment horizontal="center" vertical="center" wrapText="1"/>
      <protection locked="0"/>
    </xf>
    <xf numFmtId="0" fontId="4" fillId="0" borderId="163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173" xfId="0" applyFont="1" applyBorder="1" applyAlignment="1" applyProtection="1">
      <alignment horizontal="center" vertical="center" wrapText="1"/>
      <protection locked="0"/>
    </xf>
    <xf numFmtId="0" fontId="4" fillId="0" borderId="174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12" fillId="0" borderId="124" xfId="0" applyFont="1" applyBorder="1" applyAlignment="1" applyProtection="1">
      <alignment horizontal="center"/>
      <protection locked="0"/>
    </xf>
    <xf numFmtId="0" fontId="11" fillId="0" borderId="163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173" xfId="0" applyFont="1" applyBorder="1" applyAlignment="1" applyProtection="1">
      <alignment horizontal="center" vertical="center" wrapText="1"/>
      <protection locked="0"/>
    </xf>
    <xf numFmtId="0" fontId="11" fillId="0" borderId="17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3" fillId="0" borderId="194" xfId="0" applyFont="1" applyBorder="1" applyAlignment="1" applyProtection="1">
      <alignment horizontal="center"/>
      <protection locked="0"/>
    </xf>
    <xf numFmtId="0" fontId="3" fillId="0" borderId="124" xfId="0" applyFont="1" applyBorder="1" applyAlignment="1" applyProtection="1">
      <alignment horizontal="center"/>
      <protection locked="0"/>
    </xf>
    <xf numFmtId="0" fontId="3" fillId="0" borderId="195" xfId="0" applyFont="1" applyBorder="1" applyAlignment="1" applyProtection="1">
      <alignment horizontal="center"/>
      <protection locked="0"/>
    </xf>
    <xf numFmtId="0" fontId="3" fillId="38" borderId="128" xfId="0" applyFont="1" applyFill="1" applyBorder="1" applyAlignment="1" applyProtection="1">
      <alignment horizontal="center"/>
      <protection locked="0"/>
    </xf>
    <xf numFmtId="0" fontId="2" fillId="38" borderId="215" xfId="0" applyFont="1" applyFill="1" applyBorder="1" applyAlignment="1" applyProtection="1">
      <alignment horizontal="center"/>
      <protection locked="0"/>
    </xf>
    <xf numFmtId="0" fontId="2" fillId="38" borderId="115" xfId="0" applyFont="1" applyFill="1" applyBorder="1" applyAlignment="1" applyProtection="1">
      <alignment horizontal="center"/>
      <protection locked="0"/>
    </xf>
    <xf numFmtId="0" fontId="2" fillId="38" borderId="211" xfId="0" applyFont="1" applyFill="1" applyBorder="1" applyAlignment="1" applyProtection="1">
      <alignment horizontal="center"/>
      <protection locked="0"/>
    </xf>
    <xf numFmtId="0" fontId="11" fillId="0" borderId="148" xfId="0" applyFont="1" applyBorder="1" applyAlignment="1" applyProtection="1">
      <alignment horizontal="center" vertical="center" wrapText="1"/>
      <protection locked="0"/>
    </xf>
    <xf numFmtId="0" fontId="11" fillId="0" borderId="149" xfId="0" applyFont="1" applyBorder="1" applyAlignment="1" applyProtection="1">
      <alignment horizontal="center" vertical="center" wrapText="1"/>
      <protection locked="0"/>
    </xf>
    <xf numFmtId="0" fontId="11" fillId="0" borderId="150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7" fillId="24" borderId="203" xfId="0" applyFont="1" applyFill="1" applyBorder="1" applyAlignment="1" applyProtection="1">
      <alignment horizontal="left" vertical="center" wrapText="1"/>
      <protection locked="0"/>
    </xf>
    <xf numFmtId="0" fontId="7" fillId="24" borderId="107" xfId="0" applyFont="1" applyFill="1" applyBorder="1" applyAlignment="1" applyProtection="1">
      <alignment horizontal="left" vertical="center" wrapText="1"/>
      <protection locked="0"/>
    </xf>
    <xf numFmtId="0" fontId="7" fillId="24" borderId="108" xfId="0" applyFont="1" applyFill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7" fillId="24" borderId="160" xfId="0" applyFont="1" applyFill="1" applyBorder="1" applyAlignment="1" applyProtection="1">
      <alignment horizontal="left" vertical="center" wrapText="1"/>
      <protection locked="0"/>
    </xf>
    <xf numFmtId="0" fontId="7" fillId="24" borderId="61" xfId="0" applyFont="1" applyFill="1" applyBorder="1" applyAlignment="1" applyProtection="1">
      <alignment horizontal="left" vertical="center" wrapText="1"/>
      <protection locked="0"/>
    </xf>
    <xf numFmtId="0" fontId="7" fillId="24" borderId="204" xfId="0" applyFont="1" applyFill="1" applyBorder="1" applyAlignment="1" applyProtection="1">
      <alignment horizontal="left" vertical="center" wrapText="1"/>
      <protection locked="0"/>
    </xf>
    <xf numFmtId="0" fontId="7" fillId="24" borderId="205" xfId="0" applyFont="1" applyFill="1" applyBorder="1" applyAlignment="1" applyProtection="1">
      <alignment horizontal="left" vertical="center" wrapText="1"/>
      <protection locked="0"/>
    </xf>
    <xf numFmtId="0" fontId="7" fillId="24" borderId="92" xfId="0" applyFont="1" applyFill="1" applyBorder="1" applyAlignment="1" applyProtection="1">
      <alignment horizontal="left" vertical="center" wrapText="1"/>
      <protection locked="0"/>
    </xf>
    <xf numFmtId="0" fontId="7" fillId="24" borderId="95" xfId="0" applyFont="1" applyFill="1" applyBorder="1" applyAlignment="1" applyProtection="1">
      <alignment horizontal="left" vertical="center" wrapText="1"/>
      <protection locked="0"/>
    </xf>
    <xf numFmtId="0" fontId="7" fillId="24" borderId="169" xfId="0" applyFont="1" applyFill="1" applyBorder="1" applyAlignment="1" applyProtection="1">
      <alignment horizontal="left" vertical="center" wrapText="1"/>
      <protection locked="0"/>
    </xf>
    <xf numFmtId="0" fontId="7" fillId="24" borderId="89" xfId="0" applyFont="1" applyFill="1" applyBorder="1" applyAlignment="1" applyProtection="1">
      <alignment horizontal="left" vertical="center" wrapText="1"/>
      <protection locked="0"/>
    </xf>
    <xf numFmtId="0" fontId="7" fillId="24" borderId="111" xfId="0" applyFont="1" applyFill="1" applyBorder="1" applyAlignment="1" applyProtection="1">
      <alignment horizontal="left" vertical="center" wrapText="1"/>
      <protection locked="0"/>
    </xf>
    <xf numFmtId="0" fontId="7" fillId="24" borderId="206" xfId="0" applyFont="1" applyFill="1" applyBorder="1" applyAlignment="1" applyProtection="1">
      <alignment horizontal="left" vertical="center" wrapText="1"/>
      <protection locked="0"/>
    </xf>
    <xf numFmtId="0" fontId="7" fillId="24" borderId="207" xfId="0" applyFont="1" applyFill="1" applyBorder="1" applyAlignment="1" applyProtection="1">
      <alignment horizontal="left" vertical="center" wrapText="1"/>
      <protection locked="0"/>
    </xf>
    <xf numFmtId="0" fontId="7" fillId="24" borderId="208" xfId="0" applyFont="1" applyFill="1" applyBorder="1" applyAlignment="1" applyProtection="1">
      <alignment horizontal="left" vertical="center" wrapText="1"/>
      <protection locked="0"/>
    </xf>
    <xf numFmtId="0" fontId="7" fillId="24" borderId="36" xfId="0" applyFont="1" applyFill="1" applyBorder="1" applyAlignment="1" applyProtection="1">
      <alignment horizontal="left" vertical="center" wrapText="1"/>
      <protection locked="0"/>
    </xf>
    <xf numFmtId="0" fontId="7" fillId="24" borderId="24" xfId="0" applyFont="1" applyFill="1" applyBorder="1" applyAlignment="1" applyProtection="1">
      <alignment horizontal="left" vertical="center" wrapText="1"/>
      <protection locked="0"/>
    </xf>
    <xf numFmtId="0" fontId="7" fillId="24" borderId="196" xfId="0" applyFont="1" applyFill="1" applyBorder="1" applyAlignment="1" applyProtection="1">
      <alignment horizontal="left" vertical="center" wrapText="1"/>
      <protection locked="0"/>
    </xf>
    <xf numFmtId="0" fontId="7" fillId="24" borderId="199" xfId="0" applyFont="1" applyFill="1" applyBorder="1" applyAlignment="1" applyProtection="1">
      <alignment horizontal="left" vertical="center" wrapText="1"/>
      <protection locked="0"/>
    </xf>
    <xf numFmtId="0" fontId="7" fillId="24" borderId="200" xfId="0" applyFont="1" applyFill="1" applyBorder="1" applyAlignment="1" applyProtection="1">
      <alignment horizontal="left" vertical="center" wrapText="1"/>
      <protection locked="0"/>
    </xf>
    <xf numFmtId="0" fontId="7" fillId="24" borderId="201" xfId="0" applyFont="1" applyFill="1" applyBorder="1" applyAlignment="1" applyProtection="1">
      <alignment horizontal="left" vertical="center" wrapText="1"/>
      <protection locked="0"/>
    </xf>
    <xf numFmtId="9" fontId="8" fillId="32" borderId="154" xfId="0" applyNumberFormat="1" applyFont="1" applyFill="1" applyBorder="1" applyAlignment="1" applyProtection="1">
      <alignment horizontal="center" vertical="center" wrapText="1"/>
      <protection locked="0"/>
    </xf>
    <xf numFmtId="9" fontId="8" fillId="32" borderId="3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9" xfId="0" applyFont="1" applyBorder="1" applyAlignment="1" applyProtection="1">
      <alignment horizontal="center" vertical="center" wrapText="1"/>
      <protection locked="0"/>
    </xf>
    <xf numFmtId="0" fontId="11" fillId="0" borderId="53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41" fillId="0" borderId="35" xfId="0" applyFont="1" applyBorder="1" applyAlignment="1" applyProtection="1">
      <alignment horizontal="left" vertical="center" wrapText="1"/>
      <protection locked="0"/>
    </xf>
    <xf numFmtId="0" fontId="7" fillId="0" borderId="155" xfId="0" applyFont="1" applyBorder="1" applyAlignment="1" applyProtection="1">
      <alignment horizontal="left" vertical="center" wrapText="1"/>
      <protection locked="0"/>
    </xf>
    <xf numFmtId="0" fontId="7" fillId="0" borderId="31" xfId="0" applyFont="1" applyBorder="1" applyAlignment="1" applyProtection="1">
      <alignment horizontal="left" vertical="center" wrapText="1"/>
      <protection locked="0"/>
    </xf>
    <xf numFmtId="0" fontId="7" fillId="24" borderId="216" xfId="0" applyFont="1" applyFill="1" applyBorder="1" applyAlignment="1" applyProtection="1">
      <alignment horizontal="left" vertical="center" wrapText="1"/>
      <protection locked="0"/>
    </xf>
    <xf numFmtId="0" fontId="7" fillId="24" borderId="217" xfId="0" applyFont="1" applyFill="1" applyBorder="1" applyAlignment="1" applyProtection="1">
      <alignment horizontal="left" vertical="center" wrapText="1"/>
      <protection locked="0"/>
    </xf>
    <xf numFmtId="0" fontId="7" fillId="24" borderId="218" xfId="0" applyFont="1" applyFill="1" applyBorder="1" applyAlignment="1" applyProtection="1">
      <alignment horizontal="left" vertical="center" wrapText="1"/>
      <protection locked="0"/>
    </xf>
    <xf numFmtId="0" fontId="7" fillId="24" borderId="24" xfId="0" applyFont="1" applyFill="1" applyBorder="1" applyAlignment="1" applyProtection="1">
      <alignment horizontal="center" vertical="center" wrapText="1"/>
      <protection locked="0"/>
    </xf>
    <xf numFmtId="0" fontId="7" fillId="24" borderId="96" xfId="0" applyFont="1" applyFill="1" applyBorder="1" applyAlignment="1" applyProtection="1">
      <alignment horizontal="center" vertical="center" wrapText="1"/>
      <protection locked="0"/>
    </xf>
    <xf numFmtId="0" fontId="7" fillId="24" borderId="97" xfId="0" applyFont="1" applyFill="1" applyBorder="1" applyAlignment="1" applyProtection="1">
      <alignment horizontal="center" vertical="center" wrapText="1"/>
      <protection locked="0"/>
    </xf>
    <xf numFmtId="0" fontId="2" fillId="0" borderId="156" xfId="0" applyFont="1" applyBorder="1" applyAlignment="1" applyProtection="1">
      <alignment horizontal="left"/>
      <protection locked="0"/>
    </xf>
    <xf numFmtId="0" fontId="2" fillId="0" borderId="40" xfId="0" applyFont="1" applyBorder="1" applyAlignment="1" applyProtection="1">
      <alignment horizontal="left"/>
      <protection locked="0"/>
    </xf>
    <xf numFmtId="0" fontId="7" fillId="24" borderId="103" xfId="0" applyFont="1" applyFill="1" applyBorder="1" applyAlignment="1" applyProtection="1">
      <alignment horizontal="left" vertical="center" wrapText="1"/>
      <protection locked="0"/>
    </xf>
    <xf numFmtId="0" fontId="7" fillId="24" borderId="66" xfId="0" applyFont="1" applyFill="1" applyBorder="1" applyAlignment="1" applyProtection="1">
      <alignment horizontal="left" vertical="center" wrapText="1"/>
      <protection locked="0"/>
    </xf>
    <xf numFmtId="0" fontId="8" fillId="0" borderId="104" xfId="0" applyFont="1" applyBorder="1" applyAlignment="1" applyProtection="1">
      <alignment horizontal="left" vertical="center" wrapText="1"/>
      <protection locked="0"/>
    </xf>
    <xf numFmtId="0" fontId="2" fillId="0" borderId="152" xfId="0" applyFont="1" applyBorder="1" applyAlignment="1" applyProtection="1">
      <alignment horizontal="left"/>
      <protection locked="0"/>
    </xf>
    <xf numFmtId="0" fontId="2" fillId="0" borderId="35" xfId="0" applyFont="1" applyBorder="1" applyAlignment="1" applyProtection="1">
      <alignment horizontal="left"/>
      <protection locked="0"/>
    </xf>
    <xf numFmtId="0" fontId="5" fillId="0" borderId="115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15" fillId="35" borderId="115" xfId="0" applyFont="1" applyFill="1" applyBorder="1" applyAlignment="1">
      <alignment horizontal="center" vertical="center" wrapText="1"/>
    </xf>
    <xf numFmtId="0" fontId="15" fillId="35" borderId="78" xfId="0" applyFont="1" applyFill="1" applyBorder="1" applyAlignment="1">
      <alignment horizontal="center" vertical="center" wrapText="1"/>
    </xf>
    <xf numFmtId="0" fontId="3" fillId="38" borderId="148" xfId="0" applyFont="1" applyFill="1" applyBorder="1" applyAlignment="1">
      <alignment horizontal="center" vertical="center"/>
    </xf>
    <xf numFmtId="0" fontId="3" fillId="38" borderId="149" xfId="0" applyFont="1" applyFill="1" applyBorder="1" applyAlignment="1">
      <alignment horizontal="center" vertical="center"/>
    </xf>
    <xf numFmtId="0" fontId="3" fillId="38" borderId="193" xfId="0" applyFont="1" applyFill="1" applyBorder="1" applyAlignment="1">
      <alignment horizontal="center" vertical="center"/>
    </xf>
    <xf numFmtId="0" fontId="3" fillId="38" borderId="25" xfId="0" applyFont="1" applyFill="1" applyBorder="1" applyAlignment="1">
      <alignment horizontal="center" vertical="center"/>
    </xf>
    <xf numFmtId="0" fontId="3" fillId="38" borderId="0" xfId="0" applyFont="1" applyFill="1" applyAlignment="1">
      <alignment horizontal="center" vertical="center"/>
    </xf>
    <xf numFmtId="0" fontId="3" fillId="38" borderId="126" xfId="0" applyFont="1" applyFill="1" applyBorder="1" applyAlignment="1">
      <alignment horizontal="center" vertical="center"/>
    </xf>
    <xf numFmtId="0" fontId="2" fillId="0" borderId="214" xfId="0" applyFont="1" applyBorder="1" applyAlignment="1">
      <alignment horizontal="center"/>
    </xf>
    <xf numFmtId="0" fontId="2" fillId="0" borderId="188" xfId="0" applyFont="1" applyBorder="1" applyAlignment="1">
      <alignment horizontal="center"/>
    </xf>
    <xf numFmtId="0" fontId="2" fillId="0" borderId="210" xfId="0" applyFont="1" applyBorder="1" applyAlignment="1">
      <alignment horizontal="center"/>
    </xf>
    <xf numFmtId="0" fontId="2" fillId="0" borderId="209" xfId="0" applyFont="1" applyBorder="1" applyAlignment="1">
      <alignment horizontal="center"/>
    </xf>
    <xf numFmtId="0" fontId="2" fillId="0" borderId="116" xfId="0" applyFont="1" applyBorder="1" applyAlignment="1">
      <alignment horizontal="center"/>
    </xf>
    <xf numFmtId="0" fontId="7" fillId="0" borderId="103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0" borderId="38" xfId="0" applyFont="1" applyBorder="1" applyAlignment="1" applyProtection="1">
      <alignment horizontal="left" vertical="center" wrapText="1"/>
      <protection locked="0"/>
    </xf>
    <xf numFmtId="0" fontId="2" fillId="27" borderId="103" xfId="0" applyFont="1" applyFill="1" applyBorder="1" applyAlignment="1">
      <alignment horizontal="center"/>
    </xf>
    <xf numFmtId="0" fontId="2" fillId="27" borderId="24" xfId="0" applyFont="1" applyFill="1" applyBorder="1" applyAlignment="1">
      <alignment horizontal="center"/>
    </xf>
    <xf numFmtId="0" fontId="2" fillId="27" borderId="214" xfId="0" applyFont="1" applyFill="1" applyBorder="1" applyAlignment="1">
      <alignment horizontal="center"/>
    </xf>
    <xf numFmtId="0" fontId="2" fillId="0" borderId="183" xfId="0" applyFont="1" applyBorder="1" applyAlignment="1">
      <alignment horizontal="center"/>
    </xf>
    <xf numFmtId="0" fontId="8" fillId="24" borderId="103" xfId="0" applyFont="1" applyFill="1" applyBorder="1" applyAlignment="1" applyProtection="1">
      <alignment horizontal="left" vertical="center" wrapText="1"/>
      <protection locked="0"/>
    </xf>
    <xf numFmtId="0" fontId="8" fillId="24" borderId="24" xfId="0" applyFont="1" applyFill="1" applyBorder="1" applyAlignment="1" applyProtection="1">
      <alignment horizontal="left" vertical="center" wrapText="1"/>
      <protection locked="0"/>
    </xf>
    <xf numFmtId="0" fontId="8" fillId="24" borderId="38" xfId="0" applyFont="1" applyFill="1" applyBorder="1" applyAlignment="1" applyProtection="1">
      <alignment horizontal="left" vertical="center" wrapText="1"/>
      <protection locked="0"/>
    </xf>
    <xf numFmtId="9" fontId="2" fillId="0" borderId="24" xfId="0" applyNumberFormat="1" applyFont="1" applyBorder="1" applyAlignment="1">
      <alignment horizontal="center"/>
    </xf>
    <xf numFmtId="0" fontId="8" fillId="27" borderId="116" xfId="0" applyFont="1" applyFill="1" applyBorder="1" applyAlignment="1">
      <alignment horizontal="left" vertical="center" wrapText="1" readingOrder="1"/>
    </xf>
    <xf numFmtId="0" fontId="8" fillId="27" borderId="183" xfId="0" applyFont="1" applyFill="1" applyBorder="1" applyAlignment="1">
      <alignment horizontal="left" vertical="center" wrapText="1" readingOrder="1"/>
    </xf>
    <xf numFmtId="0" fontId="3" fillId="38" borderId="213" xfId="0" applyFont="1" applyFill="1" applyBorder="1" applyAlignment="1">
      <alignment horizontal="center"/>
    </xf>
    <xf numFmtId="0" fontId="3" fillId="38" borderId="115" xfId="0" applyFont="1" applyFill="1" applyBorder="1" applyAlignment="1">
      <alignment horizontal="center"/>
    </xf>
    <xf numFmtId="0" fontId="3" fillId="38" borderId="211" xfId="0" applyFont="1" applyFill="1" applyBorder="1" applyAlignment="1">
      <alignment horizontal="center"/>
    </xf>
    <xf numFmtId="0" fontId="8" fillId="24" borderId="152" xfId="0" applyFont="1" applyFill="1" applyBorder="1" applyAlignment="1" applyProtection="1">
      <alignment horizontal="left" vertical="center" wrapText="1"/>
      <protection locked="0"/>
    </xf>
    <xf numFmtId="0" fontId="8" fillId="24" borderId="35" xfId="0" applyFont="1" applyFill="1" applyBorder="1" applyAlignment="1" applyProtection="1">
      <alignment horizontal="left" vertical="center" wrapText="1"/>
      <protection locked="0"/>
    </xf>
    <xf numFmtId="0" fontId="7" fillId="32" borderId="59" xfId="0" applyFont="1" applyFill="1" applyBorder="1" applyAlignment="1" applyProtection="1">
      <alignment horizontal="center" vertical="center" wrapText="1"/>
      <protection locked="0"/>
    </xf>
    <xf numFmtId="0" fontId="7" fillId="32" borderId="53" xfId="0" applyFont="1" applyFill="1" applyBorder="1" applyAlignment="1" applyProtection="1">
      <alignment horizontal="center" vertical="center" wrapText="1"/>
      <protection locked="0"/>
    </xf>
    <xf numFmtId="0" fontId="7" fillId="32" borderId="159" xfId="0" applyFont="1" applyFill="1" applyBorder="1" applyAlignment="1" applyProtection="1">
      <alignment horizontal="center" vertical="center" wrapText="1"/>
      <protection locked="0"/>
    </xf>
    <xf numFmtId="0" fontId="3" fillId="38" borderId="148" xfId="0" applyFont="1" applyFill="1" applyBorder="1" applyAlignment="1">
      <alignment horizontal="center"/>
    </xf>
    <xf numFmtId="0" fontId="3" fillId="38" borderId="149" xfId="0" applyFont="1" applyFill="1" applyBorder="1" applyAlignment="1">
      <alignment horizontal="center"/>
    </xf>
    <xf numFmtId="0" fontId="3" fillId="38" borderId="150" xfId="0" applyFont="1" applyFill="1" applyBorder="1" applyAlignment="1">
      <alignment horizontal="center"/>
    </xf>
    <xf numFmtId="0" fontId="3" fillId="0" borderId="194" xfId="0" applyFont="1" applyBorder="1" applyAlignment="1">
      <alignment horizontal="center"/>
    </xf>
    <xf numFmtId="0" fontId="3" fillId="0" borderId="124" xfId="0" applyFont="1" applyBorder="1" applyAlignment="1">
      <alignment horizontal="center"/>
    </xf>
    <xf numFmtId="0" fontId="3" fillId="0" borderId="195" xfId="0" applyFont="1" applyBorder="1" applyAlignment="1">
      <alignment horizontal="center"/>
    </xf>
    <xf numFmtId="0" fontId="2" fillId="0" borderId="11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5" fillId="32" borderId="154" xfId="0" applyFont="1" applyFill="1" applyBorder="1" applyAlignment="1">
      <alignment horizontal="center"/>
    </xf>
    <xf numFmtId="0" fontId="5" fillId="32" borderId="30" xfId="0" applyFont="1" applyFill="1" applyBorder="1" applyAlignment="1">
      <alignment horizontal="center"/>
    </xf>
    <xf numFmtId="0" fontId="3" fillId="38" borderId="128" xfId="0" applyFont="1" applyFill="1" applyBorder="1" applyAlignment="1">
      <alignment horizontal="center"/>
    </xf>
    <xf numFmtId="0" fontId="2" fillId="38" borderId="215" xfId="0" applyFont="1" applyFill="1" applyBorder="1" applyAlignment="1">
      <alignment horizontal="center"/>
    </xf>
    <xf numFmtId="0" fontId="2" fillId="38" borderId="115" xfId="0" applyFont="1" applyFill="1" applyBorder="1" applyAlignment="1">
      <alignment horizontal="center"/>
    </xf>
    <xf numFmtId="0" fontId="2" fillId="38" borderId="211" xfId="0" applyFont="1" applyFill="1" applyBorder="1" applyAlignment="1">
      <alignment horizontal="center"/>
    </xf>
    <xf numFmtId="0" fontId="2" fillId="0" borderId="178" xfId="0" applyFont="1" applyBorder="1" applyAlignment="1">
      <alignment horizontal="center"/>
    </xf>
    <xf numFmtId="0" fontId="2" fillId="0" borderId="179" xfId="0" applyFont="1" applyBorder="1" applyAlignment="1">
      <alignment horizontal="center"/>
    </xf>
    <xf numFmtId="0" fontId="3" fillId="0" borderId="194" xfId="0" applyFont="1" applyBorder="1" applyAlignment="1">
      <alignment horizontal="center" wrapText="1"/>
    </xf>
    <xf numFmtId="0" fontId="3" fillId="0" borderId="124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3" fillId="0" borderId="197" xfId="0" applyFont="1" applyBorder="1" applyAlignment="1">
      <alignment horizontal="center" wrapText="1"/>
    </xf>
    <xf numFmtId="0" fontId="3" fillId="39" borderId="198" xfId="0" applyFont="1" applyFill="1" applyBorder="1" applyAlignment="1">
      <alignment horizontal="center"/>
    </xf>
    <xf numFmtId="0" fontId="3" fillId="39" borderId="28" xfId="0" applyFont="1" applyFill="1" applyBorder="1" applyAlignment="1">
      <alignment horizontal="center"/>
    </xf>
    <xf numFmtId="0" fontId="3" fillId="39" borderId="197" xfId="0" applyFont="1" applyFill="1" applyBorder="1" applyAlignment="1">
      <alignment horizontal="center"/>
    </xf>
    <xf numFmtId="0" fontId="12" fillId="0" borderId="124" xfId="0" applyFont="1" applyBorder="1" applyAlignment="1">
      <alignment horizontal="center"/>
    </xf>
    <xf numFmtId="0" fontId="3" fillId="28" borderId="202" xfId="0" applyFont="1" applyFill="1" applyBorder="1" applyAlignment="1">
      <alignment horizontal="center" vertical="center"/>
    </xf>
    <xf numFmtId="0" fontId="3" fillId="28" borderId="83" xfId="0" applyFont="1" applyFill="1" applyBorder="1" applyAlignment="1">
      <alignment horizontal="center" vertical="center"/>
    </xf>
    <xf numFmtId="0" fontId="3" fillId="28" borderId="50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2" xfId="0" applyFont="1" applyBorder="1" applyAlignment="1">
      <alignment horizontal="center"/>
    </xf>
    <xf numFmtId="0" fontId="7" fillId="0" borderId="196" xfId="0" applyFont="1" applyBorder="1" applyAlignment="1" applyProtection="1">
      <alignment horizontal="left" vertical="center" wrapText="1"/>
      <protection locked="0"/>
    </xf>
    <xf numFmtId="0" fontId="7" fillId="0" borderId="183" xfId="0" applyFont="1" applyBorder="1" applyAlignment="1" applyProtection="1">
      <alignment horizontal="left" vertical="center" wrapText="1"/>
      <protection locked="0"/>
    </xf>
    <xf numFmtId="0" fontId="8" fillId="24" borderId="155" xfId="0" applyFont="1" applyFill="1" applyBorder="1" applyAlignment="1" applyProtection="1">
      <alignment horizontal="left" vertical="center" wrapText="1"/>
      <protection locked="0"/>
    </xf>
    <xf numFmtId="0" fontId="8" fillId="24" borderId="31" xfId="0" applyFont="1" applyFill="1" applyBorder="1" applyAlignment="1" applyProtection="1">
      <alignment horizontal="left" vertical="center" wrapText="1"/>
      <protection locked="0"/>
    </xf>
    <xf numFmtId="0" fontId="2" fillId="27" borderId="116" xfId="0" applyFont="1" applyFill="1" applyBorder="1" applyAlignment="1">
      <alignment horizontal="center"/>
    </xf>
    <xf numFmtId="0" fontId="2" fillId="27" borderId="183" xfId="0" applyFont="1" applyFill="1" applyBorder="1" applyAlignment="1">
      <alignment horizontal="center"/>
    </xf>
    <xf numFmtId="164" fontId="2" fillId="0" borderId="116" xfId="29" applyFont="1" applyBorder="1" applyAlignment="1">
      <alignment horizontal="center" vertical="center"/>
    </xf>
    <xf numFmtId="164" fontId="2" fillId="0" borderId="24" xfId="29" applyFont="1" applyBorder="1" applyAlignment="1">
      <alignment horizontal="center" vertical="center"/>
    </xf>
    <xf numFmtId="164" fontId="2" fillId="0" borderId="214" xfId="29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 wrapText="1"/>
    </xf>
    <xf numFmtId="0" fontId="7" fillId="0" borderId="36" xfId="0" applyFont="1" applyBorder="1" applyAlignment="1" applyProtection="1">
      <alignment horizontal="left" vertical="center" wrapText="1"/>
      <protection locked="0"/>
    </xf>
    <xf numFmtId="0" fontId="7" fillId="0" borderId="66" xfId="0" applyFont="1" applyBorder="1" applyAlignment="1" applyProtection="1">
      <alignment horizontal="left" vertical="center" wrapText="1"/>
      <protection locked="0"/>
    </xf>
    <xf numFmtId="0" fontId="7" fillId="24" borderId="219" xfId="0" applyFont="1" applyFill="1" applyBorder="1" applyAlignment="1" applyProtection="1">
      <alignment horizontal="left" vertical="center" wrapText="1"/>
      <protection locked="0"/>
    </xf>
    <xf numFmtId="0" fontId="7" fillId="24" borderId="158" xfId="0" applyFont="1" applyFill="1" applyBorder="1" applyAlignment="1" applyProtection="1">
      <alignment horizontal="left" vertical="center" wrapText="1"/>
      <protection locked="0"/>
    </xf>
    <xf numFmtId="0" fontId="5" fillId="25" borderId="115" xfId="0" applyFont="1" applyFill="1" applyBorder="1" applyAlignment="1">
      <alignment horizontal="center" vertical="center" wrapText="1"/>
    </xf>
    <xf numFmtId="0" fontId="5" fillId="25" borderId="78" xfId="0" applyFont="1" applyFill="1" applyBorder="1" applyAlignment="1">
      <alignment horizontal="center" vertical="center" wrapText="1"/>
    </xf>
    <xf numFmtId="0" fontId="5" fillId="33" borderId="211" xfId="0" applyFont="1" applyFill="1" applyBorder="1" applyAlignment="1">
      <alignment horizontal="center" vertical="center"/>
    </xf>
    <xf numFmtId="0" fontId="5" fillId="33" borderId="212" xfId="0" applyFont="1" applyFill="1" applyBorder="1" applyAlignment="1">
      <alignment horizontal="center" vertical="center"/>
    </xf>
    <xf numFmtId="0" fontId="5" fillId="0" borderId="115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49" fillId="0" borderId="24" xfId="0" applyFont="1" applyBorder="1" applyAlignment="1" applyProtection="1">
      <alignment horizontal="left" vertical="center" wrapText="1"/>
      <protection locked="0"/>
    </xf>
    <xf numFmtId="0" fontId="49" fillId="0" borderId="38" xfId="0" applyFont="1" applyBorder="1" applyAlignment="1" applyProtection="1">
      <alignment horizontal="left" vertical="center" wrapText="1"/>
      <protection locked="0"/>
    </xf>
    <xf numFmtId="0" fontId="8" fillId="24" borderId="156" xfId="0" applyFont="1" applyFill="1" applyBorder="1" applyAlignment="1" applyProtection="1">
      <alignment horizontal="left" vertical="center" wrapText="1"/>
      <protection locked="0"/>
    </xf>
    <xf numFmtId="0" fontId="8" fillId="24" borderId="40" xfId="0" applyFont="1" applyFill="1" applyBorder="1" applyAlignment="1" applyProtection="1">
      <alignment horizontal="left" vertical="center" wrapText="1"/>
      <protection locked="0"/>
    </xf>
    <xf numFmtId="9" fontId="8" fillId="32" borderId="29" xfId="0" applyNumberFormat="1" applyFont="1" applyFill="1" applyBorder="1" applyAlignment="1" applyProtection="1">
      <alignment horizontal="center" vertical="center" wrapText="1"/>
      <protection locked="0"/>
    </xf>
    <xf numFmtId="9" fontId="8" fillId="32" borderId="220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55" xfId="0" applyFont="1" applyBorder="1" applyAlignment="1" applyProtection="1">
      <alignment horizontal="left" vertical="center" wrapText="1"/>
      <protection locked="0"/>
    </xf>
    <xf numFmtId="0" fontId="36" fillId="0" borderId="31" xfId="0" applyFont="1" applyBorder="1" applyAlignment="1" applyProtection="1">
      <alignment horizontal="left" vertical="center" wrapText="1"/>
      <protection locked="0"/>
    </xf>
    <xf numFmtId="0" fontId="36" fillId="0" borderId="152" xfId="0" applyFont="1" applyBorder="1" applyAlignment="1" applyProtection="1">
      <alignment horizontal="left" vertical="center" wrapText="1"/>
      <protection locked="0"/>
    </xf>
    <xf numFmtId="0" fontId="36" fillId="0" borderId="35" xfId="0" applyFont="1" applyBorder="1" applyAlignment="1" applyProtection="1">
      <alignment horizontal="left" vertical="center" wrapText="1"/>
      <protection locked="0"/>
    </xf>
    <xf numFmtId="0" fontId="7" fillId="32" borderId="222" xfId="0" applyFont="1" applyFill="1" applyBorder="1" applyAlignment="1" applyProtection="1">
      <alignment horizontal="center" vertical="center" wrapText="1"/>
      <protection locked="0"/>
    </xf>
    <xf numFmtId="4" fontId="2" fillId="0" borderId="209" xfId="0" applyNumberFormat="1" applyFont="1" applyBorder="1" applyAlignment="1" applyProtection="1">
      <alignment horizontal="center"/>
      <protection locked="0"/>
    </xf>
    <xf numFmtId="4" fontId="2" fillId="0" borderId="210" xfId="0" applyNumberFormat="1" applyFont="1" applyBorder="1" applyAlignment="1" applyProtection="1">
      <alignment horizontal="center"/>
      <protection locked="0"/>
    </xf>
    <xf numFmtId="4" fontId="2" fillId="0" borderId="214" xfId="0" applyNumberFormat="1" applyFont="1" applyBorder="1" applyAlignment="1" applyProtection="1">
      <alignment horizontal="center"/>
      <protection locked="0"/>
    </xf>
    <xf numFmtId="0" fontId="8" fillId="0" borderId="221" xfId="0" applyFont="1" applyBorder="1" applyAlignment="1" applyProtection="1">
      <alignment horizontal="left" vertical="center" wrapText="1"/>
      <protection locked="0"/>
    </xf>
    <xf numFmtId="0" fontId="8" fillId="0" borderId="94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36" fillId="0" borderId="34" xfId="0" applyFont="1" applyBorder="1" applyAlignment="1" applyProtection="1">
      <alignment horizontal="left" vertical="center" wrapText="1"/>
      <protection locked="0"/>
    </xf>
    <xf numFmtId="0" fontId="7" fillId="24" borderId="183" xfId="0" applyFont="1" applyFill="1" applyBorder="1" applyAlignment="1" applyProtection="1">
      <alignment horizontal="left" vertical="center" wrapText="1"/>
      <protection locked="0"/>
    </xf>
    <xf numFmtId="0" fontId="38" fillId="0" borderId="103" xfId="0" applyFont="1" applyBorder="1" applyAlignment="1" applyProtection="1">
      <alignment horizontal="left" vertical="center" wrapText="1"/>
      <protection locked="0"/>
    </xf>
    <xf numFmtId="0" fontId="38" fillId="0" borderId="24" xfId="0" applyFont="1" applyBorder="1" applyAlignment="1" applyProtection="1">
      <alignment horizontal="left" vertical="center" wrapText="1"/>
      <protection locked="0"/>
    </xf>
    <xf numFmtId="0" fontId="38" fillId="0" borderId="38" xfId="0" applyFont="1" applyBorder="1" applyAlignment="1" applyProtection="1">
      <alignment horizontal="left" vertical="center" wrapText="1"/>
      <protection locked="0"/>
    </xf>
    <xf numFmtId="0" fontId="7" fillId="24" borderId="32" xfId="0" applyFont="1" applyFill="1" applyBorder="1" applyAlignment="1" applyProtection="1">
      <alignment horizontal="left" vertical="center" wrapText="1"/>
      <protection locked="0"/>
    </xf>
    <xf numFmtId="0" fontId="7" fillId="24" borderId="60" xfId="0" applyFont="1" applyFill="1" applyBorder="1" applyAlignment="1" applyProtection="1">
      <alignment horizontal="left" vertical="center" wrapText="1"/>
      <protection locked="0"/>
    </xf>
    <xf numFmtId="0" fontId="3" fillId="0" borderId="134" xfId="0" applyFont="1" applyBorder="1" applyAlignment="1" applyProtection="1">
      <alignment horizontal="center"/>
      <protection locked="0"/>
    </xf>
    <xf numFmtId="0" fontId="3" fillId="0" borderId="184" xfId="0" applyFont="1" applyBorder="1" applyAlignment="1" applyProtection="1">
      <alignment horizontal="center"/>
      <protection locked="0"/>
    </xf>
    <xf numFmtId="0" fontId="3" fillId="0" borderId="135" xfId="0" applyFont="1" applyBorder="1" applyAlignment="1" applyProtection="1">
      <alignment horizontal="center"/>
      <protection locked="0"/>
    </xf>
    <xf numFmtId="0" fontId="7" fillId="24" borderId="25" xfId="0" applyFont="1" applyFill="1" applyBorder="1" applyAlignment="1" applyProtection="1">
      <alignment horizontal="left" vertical="center" wrapText="1"/>
      <protection locked="0"/>
    </xf>
    <xf numFmtId="0" fontId="7" fillId="24" borderId="0" xfId="0" applyFont="1" applyFill="1" applyAlignment="1" applyProtection="1">
      <alignment horizontal="left" vertical="center" wrapText="1"/>
      <protection locked="0"/>
    </xf>
    <xf numFmtId="0" fontId="7" fillId="24" borderId="47" xfId="0" applyFont="1" applyFill="1" applyBorder="1" applyAlignment="1" applyProtection="1">
      <alignment horizontal="left" vertical="center" wrapText="1"/>
      <protection locked="0"/>
    </xf>
    <xf numFmtId="0" fontId="2" fillId="0" borderId="89" xfId="0" applyFont="1" applyBorder="1" applyAlignment="1" applyProtection="1">
      <alignment horizontal="left"/>
      <protection locked="0"/>
    </xf>
    <xf numFmtId="0" fontId="2" fillId="0" borderId="43" xfId="0" applyFont="1" applyBorder="1" applyAlignment="1" applyProtection="1">
      <alignment horizontal="left"/>
      <protection locked="0"/>
    </xf>
    <xf numFmtId="0" fontId="8" fillId="0" borderId="223" xfId="0" applyFont="1" applyBorder="1" applyAlignment="1" applyProtection="1">
      <alignment horizontal="center" vertical="center" wrapText="1"/>
      <protection locked="0"/>
    </xf>
    <xf numFmtId="0" fontId="8" fillId="0" borderId="224" xfId="0" applyFont="1" applyBorder="1" applyAlignment="1" applyProtection="1">
      <alignment horizontal="center" vertical="center" wrapText="1"/>
      <protection locked="0"/>
    </xf>
    <xf numFmtId="0" fontId="8" fillId="0" borderId="225" xfId="0" applyFont="1" applyBorder="1" applyAlignment="1" applyProtection="1">
      <alignment horizontal="center" vertical="center" wrapText="1"/>
      <protection locked="0"/>
    </xf>
    <xf numFmtId="164" fontId="2" fillId="0" borderId="116" xfId="0" applyNumberFormat="1" applyFont="1" applyBorder="1" applyAlignment="1" applyProtection="1">
      <alignment horizontal="center"/>
      <protection locked="0"/>
    </xf>
    <xf numFmtId="164" fontId="2" fillId="0" borderId="214" xfId="0" applyNumberFormat="1" applyFont="1" applyBorder="1" applyAlignment="1" applyProtection="1">
      <alignment horizontal="center"/>
      <protection locked="0"/>
    </xf>
    <xf numFmtId="0" fontId="8" fillId="0" borderId="169" xfId="0" applyFont="1" applyBorder="1" applyAlignment="1" applyProtection="1">
      <alignment horizontal="left" vertical="center" wrapText="1"/>
      <protection locked="0"/>
    </xf>
    <xf numFmtId="0" fontId="8" fillId="0" borderId="89" xfId="0" applyFont="1" applyBorder="1" applyAlignment="1" applyProtection="1">
      <alignment horizontal="left" vertical="center" wrapText="1"/>
      <protection locked="0"/>
    </xf>
    <xf numFmtId="0" fontId="8" fillId="0" borderId="43" xfId="0" applyFont="1" applyBorder="1" applyAlignment="1" applyProtection="1">
      <alignment horizontal="left" vertical="center" wrapText="1"/>
      <protection locked="0"/>
    </xf>
    <xf numFmtId="0" fontId="38" fillId="0" borderId="35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/>
    </xf>
    <xf numFmtId="0" fontId="7" fillId="0" borderId="199" xfId="0" applyFont="1" applyBorder="1" applyAlignment="1" applyProtection="1">
      <alignment horizontal="left" vertical="center" wrapText="1"/>
      <protection locked="0"/>
    </xf>
    <xf numFmtId="0" fontId="7" fillId="0" borderId="92" xfId="0" applyFont="1" applyBorder="1" applyAlignment="1" applyProtection="1">
      <alignment horizontal="left" vertical="center" wrapText="1"/>
      <protection locked="0"/>
    </xf>
    <xf numFmtId="0" fontId="7" fillId="0" borderId="200" xfId="0" applyFont="1" applyBorder="1" applyAlignment="1" applyProtection="1">
      <alignment horizontal="left" vertical="center" wrapText="1"/>
      <protection locked="0"/>
    </xf>
    <xf numFmtId="0" fontId="7" fillId="0" borderId="201" xfId="0" applyFont="1" applyBorder="1" applyAlignment="1" applyProtection="1">
      <alignment horizontal="left" vertical="center" wrapText="1"/>
      <protection locked="0"/>
    </xf>
    <xf numFmtId="0" fontId="7" fillId="0" borderId="96" xfId="0" applyFont="1" applyBorder="1" applyAlignment="1" applyProtection="1">
      <alignment horizontal="center" vertical="center" wrapText="1"/>
      <protection locked="0"/>
    </xf>
    <xf numFmtId="0" fontId="7" fillId="0" borderId="97" xfId="0" applyFont="1" applyBorder="1" applyAlignment="1" applyProtection="1">
      <alignment horizontal="center" vertical="center" wrapText="1"/>
      <protection locked="0"/>
    </xf>
    <xf numFmtId="0" fontId="7" fillId="0" borderId="203" xfId="0" applyFont="1" applyBorder="1" applyAlignment="1" applyProtection="1">
      <alignment horizontal="left" vertical="center" wrapText="1"/>
      <protection locked="0"/>
    </xf>
    <xf numFmtId="0" fontId="7" fillId="0" borderId="107" xfId="0" applyFont="1" applyBorder="1" applyAlignment="1" applyProtection="1">
      <alignment horizontal="left" vertical="center" wrapText="1"/>
      <protection locked="0"/>
    </xf>
    <xf numFmtId="0" fontId="7" fillId="0" borderId="108" xfId="0" applyFont="1" applyBorder="1" applyAlignment="1" applyProtection="1">
      <alignment horizontal="left" vertical="center" wrapText="1"/>
      <protection locked="0"/>
    </xf>
    <xf numFmtId="0" fontId="7" fillId="0" borderId="89" xfId="0" applyFont="1" applyBorder="1" applyAlignment="1" applyProtection="1">
      <alignment horizontal="left" vertical="center" wrapText="1"/>
      <protection locked="0"/>
    </xf>
    <xf numFmtId="0" fontId="7" fillId="0" borderId="169" xfId="0" applyFont="1" applyBorder="1" applyAlignment="1" applyProtection="1">
      <alignment horizontal="left" vertical="center" wrapText="1"/>
      <protection locked="0"/>
    </xf>
    <xf numFmtId="0" fontId="7" fillId="0" borderId="111" xfId="0" applyFont="1" applyBorder="1" applyAlignment="1" applyProtection="1">
      <alignment horizontal="left" vertical="center" wrapText="1"/>
      <protection locked="0"/>
    </xf>
    <xf numFmtId="10" fontId="7" fillId="0" borderId="226" xfId="0" applyNumberFormat="1" applyFont="1" applyBorder="1" applyAlignment="1" applyProtection="1">
      <alignment horizontal="left" wrapText="1"/>
      <protection locked="0"/>
    </xf>
    <xf numFmtId="10" fontId="7" fillId="0" borderId="107" xfId="0" applyNumberFormat="1" applyFont="1" applyBorder="1" applyAlignment="1" applyProtection="1">
      <alignment horizontal="left" wrapText="1"/>
      <protection locked="0"/>
    </xf>
    <xf numFmtId="0" fontId="7" fillId="0" borderId="227" xfId="0" applyFont="1" applyBorder="1" applyAlignment="1" applyProtection="1">
      <alignment horizontal="center" vertical="center" wrapText="1"/>
      <protection locked="0"/>
    </xf>
    <xf numFmtId="0" fontId="7" fillId="0" borderId="218" xfId="0" applyFont="1" applyBorder="1" applyAlignment="1" applyProtection="1">
      <alignment horizontal="left" vertical="center" wrapText="1"/>
      <protection locked="0"/>
    </xf>
    <xf numFmtId="0" fontId="8" fillId="0" borderId="114" xfId="0" applyFont="1" applyBorder="1" applyAlignment="1" applyProtection="1">
      <alignment horizontal="left" vertical="center" wrapText="1"/>
      <protection locked="0"/>
    </xf>
    <xf numFmtId="0" fontId="8" fillId="0" borderId="26" xfId="0" applyFont="1" applyBorder="1" applyAlignment="1" applyProtection="1">
      <alignment horizontal="left" vertical="center" wrapText="1"/>
      <protection locked="0"/>
    </xf>
    <xf numFmtId="9" fontId="2" fillId="0" borderId="61" xfId="0" applyNumberFormat="1" applyFont="1" applyBorder="1" applyAlignment="1" applyProtection="1">
      <alignment horizontal="center"/>
      <protection locked="0"/>
    </xf>
    <xf numFmtId="0" fontId="41" fillId="0" borderId="103" xfId="0" applyFont="1" applyBorder="1" applyAlignment="1" applyProtection="1">
      <alignment horizontal="left" vertical="center" wrapText="1"/>
      <protection locked="0"/>
    </xf>
    <xf numFmtId="0" fontId="41" fillId="0" borderId="24" xfId="0" applyFont="1" applyBorder="1" applyAlignment="1" applyProtection="1">
      <alignment horizontal="left" vertical="center" wrapText="1"/>
      <protection locked="0"/>
    </xf>
    <xf numFmtId="0" fontId="41" fillId="0" borderId="38" xfId="0" applyFont="1" applyBorder="1" applyAlignment="1" applyProtection="1">
      <alignment horizontal="left" vertical="center" wrapText="1"/>
      <protection locked="0"/>
    </xf>
    <xf numFmtId="0" fontId="41" fillId="0" borderId="152" xfId="0" applyFont="1" applyBorder="1" applyAlignment="1" applyProtection="1">
      <alignment horizontal="left" vertical="center" wrapText="1"/>
      <protection locked="0"/>
    </xf>
    <xf numFmtId="0" fontId="8" fillId="0" borderId="32" xfId="0" applyFont="1" applyBorder="1" applyAlignment="1" applyProtection="1">
      <alignment horizontal="left" vertical="center" wrapText="1"/>
      <protection locked="0"/>
    </xf>
    <xf numFmtId="0" fontId="8" fillId="0" borderId="36" xfId="0" applyFont="1" applyBorder="1" applyAlignment="1" applyProtection="1">
      <alignment horizontal="left" vertical="center" wrapText="1"/>
      <protection locked="0"/>
    </xf>
    <xf numFmtId="0" fontId="8" fillId="0" borderId="41" xfId="0" applyFont="1" applyBorder="1" applyAlignment="1" applyProtection="1">
      <alignment horizontal="left" vertical="center" wrapText="1"/>
      <protection locked="0"/>
    </xf>
    <xf numFmtId="0" fontId="7" fillId="24" borderId="161" xfId="0" applyFont="1" applyFill="1" applyBorder="1" applyAlignment="1" applyProtection="1">
      <alignment horizontal="left" vertical="center" wrapText="1"/>
      <protection locked="0"/>
    </xf>
    <xf numFmtId="0" fontId="7" fillId="24" borderId="228" xfId="0" applyFont="1" applyFill="1" applyBorder="1" applyAlignment="1" applyProtection="1">
      <alignment horizontal="left" vertical="center" wrapText="1"/>
      <protection locked="0"/>
    </xf>
    <xf numFmtId="0" fontId="37" fillId="24" borderId="103" xfId="0" applyFont="1" applyFill="1" applyBorder="1" applyAlignment="1" applyProtection="1">
      <alignment horizontal="left" vertical="center" wrapText="1"/>
      <protection locked="0"/>
    </xf>
    <xf numFmtId="0" fontId="37" fillId="24" borderId="24" xfId="0" applyFont="1" applyFill="1" applyBorder="1" applyAlignment="1" applyProtection="1">
      <alignment horizontal="left" vertical="center" wrapText="1"/>
      <protection locked="0"/>
    </xf>
    <xf numFmtId="0" fontId="37" fillId="24" borderId="66" xfId="0" applyFont="1" applyFill="1" applyBorder="1" applyAlignment="1" applyProtection="1">
      <alignment horizontal="left" vertical="center" wrapText="1"/>
      <protection locked="0"/>
    </xf>
    <xf numFmtId="0" fontId="7" fillId="24" borderId="38" xfId="0" applyFont="1" applyFill="1" applyBorder="1" applyAlignment="1" applyProtection="1">
      <alignment horizontal="left" vertical="center" wrapText="1"/>
      <protection locked="0"/>
    </xf>
    <xf numFmtId="0" fontId="3" fillId="28" borderId="229" xfId="0" applyFont="1" applyFill="1" applyBorder="1" applyAlignment="1" applyProtection="1">
      <alignment horizontal="center" vertical="center"/>
      <protection locked="0"/>
    </xf>
    <xf numFmtId="0" fontId="3" fillId="28" borderId="106" xfId="0" applyFont="1" applyFill="1" applyBorder="1" applyAlignment="1" applyProtection="1">
      <alignment horizontal="center" vertical="center"/>
      <protection locked="0"/>
    </xf>
    <xf numFmtId="0" fontId="3" fillId="28" borderId="48" xfId="0" applyFont="1" applyFill="1" applyBorder="1" applyAlignment="1" applyProtection="1">
      <alignment horizontal="center" vertical="center"/>
      <protection locked="0"/>
    </xf>
    <xf numFmtId="0" fontId="3" fillId="0" borderId="151" xfId="0" applyFont="1" applyBorder="1" applyAlignment="1" applyProtection="1">
      <alignment horizontal="center"/>
      <protection locked="0"/>
    </xf>
    <xf numFmtId="0" fontId="3" fillId="0" borderId="53" xfId="0" applyFont="1" applyBorder="1" applyAlignment="1" applyProtection="1">
      <alignment horizontal="center"/>
      <protection locked="0"/>
    </xf>
    <xf numFmtId="0" fontId="3" fillId="0" borderId="54" xfId="0" applyFont="1" applyBorder="1" applyAlignment="1" applyProtection="1">
      <alignment horizontal="center"/>
      <protection locked="0"/>
    </xf>
    <xf numFmtId="0" fontId="8" fillId="31" borderId="152" xfId="0" applyFont="1" applyFill="1" applyBorder="1" applyAlignment="1" applyProtection="1">
      <alignment horizontal="left" vertical="center" wrapText="1"/>
      <protection locked="0"/>
    </xf>
    <xf numFmtId="0" fontId="8" fillId="31" borderId="35" xfId="0" applyFont="1" applyFill="1" applyBorder="1" applyAlignment="1" applyProtection="1">
      <alignment horizontal="left" vertical="center" wrapText="1"/>
      <protection locked="0"/>
    </xf>
    <xf numFmtId="0" fontId="12" fillId="0" borderId="119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36" fillId="0" borderId="24" xfId="0" applyFont="1" applyBorder="1" applyAlignment="1" applyProtection="1">
      <alignment horizontal="left" vertical="center" wrapText="1"/>
      <protection locked="0"/>
    </xf>
    <xf numFmtId="0" fontId="36" fillId="0" borderId="38" xfId="0" applyFont="1" applyBorder="1" applyAlignment="1" applyProtection="1">
      <alignment horizontal="left" vertical="center" wrapText="1"/>
      <protection locked="0"/>
    </xf>
    <xf numFmtId="164" fontId="2" fillId="0" borderId="103" xfId="0" applyNumberFormat="1" applyFont="1" applyBorder="1" applyAlignment="1" applyProtection="1">
      <alignment horizontal="center"/>
      <protection locked="0"/>
    </xf>
    <xf numFmtId="164" fontId="2" fillId="0" borderId="24" xfId="0" applyNumberFormat="1" applyFont="1" applyBorder="1" applyAlignment="1" applyProtection="1">
      <alignment horizontal="center"/>
      <protection locked="0"/>
    </xf>
    <xf numFmtId="0" fontId="42" fillId="0" borderId="152" xfId="0" applyFont="1" applyBorder="1" applyAlignment="1" applyProtection="1">
      <alignment horizontal="left" vertical="center" wrapText="1"/>
      <protection locked="0"/>
    </xf>
    <xf numFmtId="0" fontId="42" fillId="0" borderId="35" xfId="0" applyFont="1" applyBorder="1" applyAlignment="1" applyProtection="1">
      <alignment horizontal="left" vertical="center" wrapText="1"/>
      <protection locked="0"/>
    </xf>
    <xf numFmtId="0" fontId="40" fillId="24" borderId="36" xfId="0" applyFont="1" applyFill="1" applyBorder="1" applyAlignment="1" applyProtection="1">
      <alignment horizontal="left" vertical="center" wrapText="1"/>
      <protection locked="0"/>
    </xf>
    <xf numFmtId="0" fontId="40" fillId="24" borderId="24" xfId="0" applyFont="1" applyFill="1" applyBorder="1" applyAlignment="1" applyProtection="1">
      <alignment horizontal="left" vertical="center" wrapText="1"/>
      <protection locked="0"/>
    </xf>
    <xf numFmtId="164" fontId="2" fillId="0" borderId="160" xfId="0" applyNumberFormat="1" applyFont="1" applyBorder="1" applyAlignment="1" applyProtection="1">
      <alignment horizontal="center"/>
      <protection locked="0"/>
    </xf>
    <xf numFmtId="164" fontId="2" fillId="0" borderId="61" xfId="0" applyNumberFormat="1" applyFont="1" applyBorder="1" applyAlignment="1" applyProtection="1">
      <alignment horizontal="center"/>
      <protection locked="0"/>
    </xf>
    <xf numFmtId="164" fontId="2" fillId="0" borderId="210" xfId="0" applyNumberFormat="1" applyFont="1" applyBorder="1" applyAlignment="1" applyProtection="1">
      <alignment horizontal="center"/>
      <protection locked="0"/>
    </xf>
    <xf numFmtId="0" fontId="3" fillId="25" borderId="194" xfId="0" applyFont="1" applyFill="1" applyBorder="1" applyAlignment="1" applyProtection="1">
      <alignment horizontal="center"/>
      <protection locked="0"/>
    </xf>
    <xf numFmtId="0" fontId="3" fillId="25" borderId="124" xfId="0" applyFont="1" applyFill="1" applyBorder="1" applyAlignment="1" applyProtection="1">
      <alignment horizontal="center"/>
      <protection locked="0"/>
    </xf>
    <xf numFmtId="0" fontId="3" fillId="25" borderId="195" xfId="0" applyFont="1" applyFill="1" applyBorder="1" applyAlignment="1" applyProtection="1">
      <alignment horizontal="center"/>
      <protection locked="0"/>
    </xf>
    <xf numFmtId="0" fontId="3" fillId="0" borderId="59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9" fontId="8" fillId="32" borderId="122" xfId="0" applyNumberFormat="1" applyFont="1" applyFill="1" applyBorder="1" applyAlignment="1" applyProtection="1">
      <alignment horizontal="center" vertical="center" wrapText="1"/>
      <protection locked="0"/>
    </xf>
  </cellXfs>
  <cellStyles count="46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ta" xfId="31" builtinId="10" customBuiltin="1"/>
    <cellStyle name="Output" xfId="32" builtinId="21" customBuiltin="1"/>
    <cellStyle name="Percentuale" xfId="33" builtinId="5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  <cellStyle name="Valuta" xfId="45" builtinId="4"/>
    <cellStyle name="Währung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Normal="100" workbookViewId="0">
      <selection activeCell="N1" sqref="N1"/>
    </sheetView>
  </sheetViews>
  <sheetFormatPr defaultColWidth="9.140625" defaultRowHeight="12.75" x14ac:dyDescent="0.2"/>
  <cols>
    <col min="1" max="7" width="9.140625" style="1"/>
    <col min="8" max="8" width="6.42578125" style="1" customWidth="1"/>
    <col min="9" max="9" width="9.140625" style="1"/>
    <col min="10" max="10" width="5" style="1" customWidth="1"/>
    <col min="11" max="11" width="9.140625" style="1"/>
    <col min="12" max="12" width="3.42578125" style="1" customWidth="1"/>
    <col min="13" max="13" width="9" style="1" customWidth="1"/>
    <col min="14" max="14" width="8" style="1" customWidth="1"/>
    <col min="15" max="15" width="9.7109375" style="1" bestFit="1" customWidth="1"/>
    <col min="16" max="16384" width="9.140625" style="1"/>
  </cols>
  <sheetData>
    <row r="1" spans="1:14" ht="21.75" customHeight="1" x14ac:dyDescent="0.2">
      <c r="A1" s="790"/>
      <c r="B1" s="791"/>
      <c r="C1" s="791"/>
      <c r="D1" s="791"/>
      <c r="E1" s="791"/>
      <c r="F1" s="791"/>
      <c r="G1" s="791"/>
      <c r="H1" s="791"/>
      <c r="I1" s="791"/>
      <c r="J1" s="791"/>
      <c r="K1" s="791"/>
      <c r="L1" s="791"/>
      <c r="M1" s="93" t="s">
        <v>284</v>
      </c>
      <c r="N1" s="94">
        <v>2023</v>
      </c>
    </row>
    <row r="3" spans="1:14" x14ac:dyDescent="0.2">
      <c r="A3" s="789"/>
      <c r="B3" s="789"/>
      <c r="C3" s="789"/>
      <c r="E3" s="107"/>
    </row>
    <row r="4" spans="1:14" ht="32.25" x14ac:dyDescent="0.4">
      <c r="A4" s="748"/>
      <c r="B4" s="748"/>
      <c r="C4" s="748"/>
      <c r="D4" s="748"/>
      <c r="E4" s="748"/>
    </row>
    <row r="5" spans="1:14" ht="32.25" x14ac:dyDescent="0.4">
      <c r="A5" s="792"/>
      <c r="B5" s="792"/>
      <c r="C5" s="748" t="s">
        <v>477</v>
      </c>
      <c r="D5" s="748"/>
      <c r="E5" s="748"/>
    </row>
    <row r="6" spans="1:14" ht="32.25" x14ac:dyDescent="0.4">
      <c r="A6" s="792"/>
      <c r="B6" s="792"/>
      <c r="C6" s="748"/>
      <c r="D6" s="748"/>
      <c r="E6" s="748"/>
    </row>
    <row r="7" spans="1:14" ht="32.25" x14ac:dyDescent="0.4">
      <c r="A7" s="792"/>
      <c r="B7" s="792"/>
      <c r="C7" s="748"/>
      <c r="D7" s="748"/>
      <c r="E7" s="748"/>
    </row>
    <row r="8" spans="1:14" ht="32.25" x14ac:dyDescent="0.4">
      <c r="A8" s="792"/>
      <c r="B8" s="792"/>
      <c r="C8" s="748"/>
      <c r="D8" s="748"/>
      <c r="E8" s="748"/>
    </row>
    <row r="9" spans="1:14" ht="32.25" x14ac:dyDescent="0.4">
      <c r="A9" s="792"/>
      <c r="B9" s="792"/>
      <c r="C9" s="748" t="s">
        <v>476</v>
      </c>
      <c r="D9" s="748"/>
      <c r="E9" s="748" t="s">
        <v>517</v>
      </c>
    </row>
    <row r="10" spans="1:14" ht="32.25" x14ac:dyDescent="0.4">
      <c r="A10" s="792"/>
      <c r="B10" s="792"/>
      <c r="C10" s="748"/>
      <c r="D10" s="748"/>
      <c r="E10" s="748"/>
    </row>
    <row r="11" spans="1:14" ht="32.25" x14ac:dyDescent="0.4">
      <c r="A11" s="792"/>
      <c r="B11" s="792"/>
      <c r="C11" s="748"/>
      <c r="D11" s="748"/>
      <c r="E11" s="748"/>
    </row>
    <row r="12" spans="1:14" ht="32.25" x14ac:dyDescent="0.4">
      <c r="A12" s="792"/>
      <c r="B12" s="792"/>
      <c r="C12" s="748"/>
      <c r="D12" s="748"/>
      <c r="E12" s="748"/>
    </row>
    <row r="13" spans="1:14" x14ac:dyDescent="0.2">
      <c r="A13" s="789"/>
      <c r="B13" s="789"/>
    </row>
    <row r="14" spans="1:14" x14ac:dyDescent="0.2">
      <c r="A14" s="789"/>
      <c r="B14" s="789"/>
    </row>
    <row r="15" spans="1:14" x14ac:dyDescent="0.2">
      <c r="A15" s="789"/>
      <c r="B15" s="789"/>
    </row>
    <row r="16" spans="1:14" x14ac:dyDescent="0.2">
      <c r="A16" s="789"/>
      <c r="B16" s="789"/>
    </row>
    <row r="17" spans="1:2" x14ac:dyDescent="0.2">
      <c r="A17" s="789"/>
      <c r="B17" s="789"/>
    </row>
    <row r="18" spans="1:2" x14ac:dyDescent="0.2">
      <c r="A18" s="789"/>
      <c r="B18" s="789"/>
    </row>
    <row r="19" spans="1:2" x14ac:dyDescent="0.2">
      <c r="A19" s="789"/>
      <c r="B19" s="789"/>
    </row>
    <row r="20" spans="1:2" x14ac:dyDescent="0.2">
      <c r="A20" s="789"/>
      <c r="B20" s="789"/>
    </row>
    <row r="21" spans="1:2" x14ac:dyDescent="0.2">
      <c r="A21" s="789"/>
      <c r="B21" s="789"/>
    </row>
  </sheetData>
  <mergeCells count="19">
    <mergeCell ref="A17:B17"/>
    <mergeCell ref="A18:B18"/>
    <mergeCell ref="A19:B19"/>
    <mergeCell ref="A20:B20"/>
    <mergeCell ref="A21:B21"/>
    <mergeCell ref="A3:C3"/>
    <mergeCell ref="A1:L1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" right="0" top="0.6692913385826772" bottom="0.19685039370078741" header="0.19685039370078741" footer="0.19685039370078741"/>
  <pageSetup paperSize="9" scale="93" orientation="portrait"/>
  <headerFooter alignWithMargins="0">
    <oddHeader>&amp;C&amp;B</oddHeader>
    <oddFooter>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>
    <pageSetUpPr fitToPage="1"/>
  </sheetPr>
  <dimension ref="A1:V81"/>
  <sheetViews>
    <sheetView topLeftCell="A19" zoomScale="120" zoomScaleNormal="120" workbookViewId="0">
      <selection activeCell="N42" sqref="N42"/>
    </sheetView>
  </sheetViews>
  <sheetFormatPr defaultColWidth="9.140625" defaultRowHeight="12.75" x14ac:dyDescent="0.2"/>
  <cols>
    <col min="1" max="6" width="9.140625" style="1"/>
    <col min="7" max="7" width="12.140625" style="1" customWidth="1"/>
    <col min="8" max="8" width="12.7109375" style="1" customWidth="1"/>
    <col min="9" max="9" width="11.42578125" style="1" customWidth="1"/>
    <col min="10" max="10" width="0.28515625" style="1" hidden="1" customWidth="1"/>
    <col min="11" max="11" width="9.140625" style="1" hidden="1" customWidth="1"/>
    <col min="12" max="12" width="11.28515625" style="1" customWidth="1"/>
    <col min="13" max="13" width="11.28515625" style="1" hidden="1" customWidth="1"/>
    <col min="14" max="14" width="11.42578125" style="1" customWidth="1"/>
    <col min="15" max="15" width="11.7109375" style="1" customWidth="1"/>
    <col min="16" max="16" width="11.42578125" style="1" customWidth="1"/>
    <col min="17" max="17" width="11" style="1" customWidth="1"/>
    <col min="18" max="16384" width="9.140625" style="1"/>
  </cols>
  <sheetData>
    <row r="1" spans="1:17" ht="21.75" customHeight="1" thickBot="1" x14ac:dyDescent="0.25">
      <c r="A1" s="1314"/>
      <c r="B1" s="1315"/>
      <c r="C1" s="1315"/>
      <c r="D1" s="1315"/>
      <c r="E1" s="1315"/>
      <c r="F1" s="1315"/>
      <c r="G1" s="1315"/>
      <c r="H1" s="1315"/>
      <c r="I1" s="1315"/>
      <c r="J1" s="1315"/>
      <c r="K1" s="1315"/>
      <c r="L1" s="1315"/>
      <c r="M1" s="1315"/>
      <c r="N1" s="1315"/>
      <c r="O1" s="1315"/>
      <c r="P1" s="678" t="s">
        <v>284</v>
      </c>
      <c r="Q1" s="679">
        <f>Caratteristiche!N1</f>
        <v>2023</v>
      </c>
    </row>
    <row r="2" spans="1:17" ht="24.75" customHeight="1" x14ac:dyDescent="0.2">
      <c r="A2" s="1316" t="s">
        <v>285</v>
      </c>
      <c r="B2" s="1317"/>
      <c r="C2" s="1317"/>
      <c r="D2" s="1317"/>
      <c r="E2" s="1317"/>
      <c r="F2" s="1317"/>
      <c r="G2" s="1317"/>
      <c r="H2" s="1317"/>
      <c r="I2" s="1317"/>
      <c r="J2" s="1317"/>
      <c r="K2" s="1317"/>
      <c r="L2" s="1317"/>
      <c r="M2" s="1317"/>
      <c r="N2" s="1317"/>
      <c r="O2" s="1317"/>
      <c r="P2" s="1318"/>
      <c r="Q2" s="1319"/>
    </row>
    <row r="3" spans="1:17" x14ac:dyDescent="0.2">
      <c r="A3" s="30"/>
      <c r="Q3" s="25"/>
    </row>
    <row r="4" spans="1:17" x14ac:dyDescent="0.2">
      <c r="A4" s="30" t="s">
        <v>286</v>
      </c>
      <c r="E4" s="1323"/>
      <c r="F4" s="1323"/>
      <c r="G4" s="1323"/>
      <c r="H4" s="1323"/>
      <c r="I4" s="1323"/>
      <c r="J4" s="1323"/>
      <c r="L4" s="1391"/>
      <c r="M4" s="1391"/>
      <c r="N4" s="1391"/>
      <c r="O4" s="1391"/>
      <c r="Q4" s="26"/>
    </row>
    <row r="5" spans="1:17" x14ac:dyDescent="0.2">
      <c r="A5" s="30" t="s">
        <v>287</v>
      </c>
      <c r="E5" s="1323"/>
      <c r="F5" s="1323"/>
      <c r="G5" s="1323"/>
      <c r="H5" s="1323"/>
      <c r="I5" s="1323"/>
      <c r="J5" s="1323"/>
      <c r="Q5" s="26"/>
    </row>
    <row r="6" spans="1:17" x14ac:dyDescent="0.2">
      <c r="A6" s="30" t="s">
        <v>288</v>
      </c>
      <c r="E6" s="1323"/>
      <c r="F6" s="1323"/>
      <c r="G6" s="1323"/>
      <c r="H6" s="1323"/>
      <c r="I6" s="1323"/>
      <c r="J6" s="1323"/>
      <c r="Q6" s="26"/>
    </row>
    <row r="7" spans="1:17" ht="13.5" thickBot="1" x14ac:dyDescent="0.25">
      <c r="A7" s="31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8"/>
    </row>
    <row r="8" spans="1:17" x14ac:dyDescent="0.2">
      <c r="A8" s="1320" t="s">
        <v>342</v>
      </c>
      <c r="B8" s="1321"/>
      <c r="C8" s="1321"/>
      <c r="D8" s="1321"/>
      <c r="E8" s="1321"/>
      <c r="F8" s="1321"/>
      <c r="G8" s="1321"/>
      <c r="H8" s="1321"/>
      <c r="I8" s="1321"/>
      <c r="J8" s="1321"/>
      <c r="K8" s="1321"/>
      <c r="L8" s="1321"/>
      <c r="M8" s="1321"/>
      <c r="N8" s="1321"/>
      <c r="O8" s="1321"/>
      <c r="P8" s="1321"/>
      <c r="Q8" s="1322"/>
    </row>
    <row r="9" spans="1:17" ht="12.75" customHeight="1" x14ac:dyDescent="0.2">
      <c r="A9" s="1191" t="s">
        <v>327</v>
      </c>
      <c r="B9" s="1192"/>
      <c r="C9" s="1192"/>
      <c r="D9" s="1192"/>
      <c r="E9" s="1192"/>
      <c r="F9" s="1192"/>
      <c r="G9" s="1192"/>
      <c r="H9" s="1192"/>
      <c r="I9" s="1192"/>
      <c r="J9" s="1192"/>
      <c r="K9" s="1192"/>
      <c r="L9" s="1192"/>
      <c r="M9" s="1192"/>
      <c r="N9" s="1192"/>
      <c r="O9" s="1192"/>
      <c r="P9" s="1192"/>
      <c r="Q9" s="1193"/>
    </row>
    <row r="10" spans="1:17" x14ac:dyDescent="0.2">
      <c r="A10" s="1194"/>
      <c r="B10" s="1195"/>
      <c r="C10" s="1195"/>
      <c r="D10" s="1195"/>
      <c r="E10" s="1195"/>
      <c r="F10" s="1195"/>
      <c r="G10" s="1195"/>
      <c r="H10" s="1195"/>
      <c r="I10" s="1195"/>
      <c r="J10" s="1195"/>
      <c r="K10" s="1195"/>
      <c r="L10" s="1195"/>
      <c r="M10" s="1195"/>
      <c r="N10" s="1195"/>
      <c r="O10" s="1195"/>
      <c r="P10" s="1195"/>
      <c r="Q10" s="1196"/>
    </row>
    <row r="11" spans="1:17" x14ac:dyDescent="0.2">
      <c r="A11" s="1303" t="s">
        <v>296</v>
      </c>
      <c r="B11" s="1304"/>
      <c r="C11" s="1304"/>
      <c r="D11" s="1304"/>
      <c r="E11" s="1304"/>
      <c r="F11" s="1304"/>
      <c r="G11" s="1304"/>
      <c r="H11" s="1304"/>
      <c r="I11" s="1304"/>
      <c r="J11" s="1304"/>
      <c r="K11" s="1304"/>
      <c r="L11" s="1304"/>
      <c r="M11" s="1304"/>
      <c r="N11" s="1304"/>
      <c r="O11" s="1304"/>
      <c r="P11" s="1304"/>
      <c r="Q11" s="1305"/>
    </row>
    <row r="12" spans="1:17" ht="14.25" customHeight="1" x14ac:dyDescent="0.2">
      <c r="A12" s="1191" t="s">
        <v>321</v>
      </c>
      <c r="B12" s="1198"/>
      <c r="C12" s="1198"/>
      <c r="D12" s="1198"/>
      <c r="E12" s="1198"/>
      <c r="F12" s="1198"/>
      <c r="G12" s="1198"/>
      <c r="H12" s="1198"/>
      <c r="I12" s="1198"/>
      <c r="J12" s="1198"/>
      <c r="K12" s="1198"/>
      <c r="L12" s="1198"/>
      <c r="M12" s="1198"/>
      <c r="N12" s="1198"/>
      <c r="O12" s="1198"/>
      <c r="P12" s="1198"/>
      <c r="Q12" s="1199"/>
    </row>
    <row r="13" spans="1:17" ht="14.25" customHeight="1" x14ac:dyDescent="0.2">
      <c r="A13" s="1200"/>
      <c r="B13" s="1201"/>
      <c r="C13" s="1201"/>
      <c r="D13" s="1201"/>
      <c r="E13" s="1201"/>
      <c r="F13" s="1201"/>
      <c r="G13" s="1201"/>
      <c r="H13" s="1201"/>
      <c r="I13" s="1201"/>
      <c r="J13" s="1201"/>
      <c r="K13" s="1201"/>
      <c r="L13" s="1201"/>
      <c r="M13" s="1201"/>
      <c r="N13" s="1201"/>
      <c r="O13" s="1201"/>
      <c r="P13" s="1201"/>
      <c r="Q13" s="1202"/>
    </row>
    <row r="14" spans="1:17" ht="14.25" customHeight="1" x14ac:dyDescent="0.2">
      <c r="A14" s="1200"/>
      <c r="B14" s="1201"/>
      <c r="C14" s="1201"/>
      <c r="D14" s="1201"/>
      <c r="E14" s="1201"/>
      <c r="F14" s="1201"/>
      <c r="G14" s="1201"/>
      <c r="H14" s="1201"/>
      <c r="I14" s="1201"/>
      <c r="J14" s="1201"/>
      <c r="K14" s="1201"/>
      <c r="L14" s="1201"/>
      <c r="M14" s="1201"/>
      <c r="N14" s="1201"/>
      <c r="O14" s="1201"/>
      <c r="P14" s="1201"/>
      <c r="Q14" s="1202"/>
    </row>
    <row r="15" spans="1:17" ht="14.25" customHeight="1" x14ac:dyDescent="0.2">
      <c r="A15" s="1200"/>
      <c r="B15" s="1201"/>
      <c r="C15" s="1201"/>
      <c r="D15" s="1201"/>
      <c r="E15" s="1201"/>
      <c r="F15" s="1201"/>
      <c r="G15" s="1201"/>
      <c r="H15" s="1201"/>
      <c r="I15" s="1201"/>
      <c r="J15" s="1201"/>
      <c r="K15" s="1201"/>
      <c r="L15" s="1201"/>
      <c r="M15" s="1201"/>
      <c r="N15" s="1201"/>
      <c r="O15" s="1201"/>
      <c r="P15" s="1201"/>
      <c r="Q15" s="1202"/>
    </row>
    <row r="16" spans="1:17" ht="14.25" customHeight="1" x14ac:dyDescent="0.2">
      <c r="A16" s="1203"/>
      <c r="B16" s="1204"/>
      <c r="C16" s="1204"/>
      <c r="D16" s="1204"/>
      <c r="E16" s="1204"/>
      <c r="F16" s="1204"/>
      <c r="G16" s="1204"/>
      <c r="H16" s="1204"/>
      <c r="I16" s="1204"/>
      <c r="J16" s="1204"/>
      <c r="K16" s="1204"/>
      <c r="L16" s="1204"/>
      <c r="M16" s="1204"/>
      <c r="N16" s="1204"/>
      <c r="O16" s="1204"/>
      <c r="P16" s="1204"/>
      <c r="Q16" s="1205"/>
    </row>
    <row r="17" spans="1:22" ht="14.25" customHeight="1" x14ac:dyDescent="0.2">
      <c r="A17" s="1303" t="s">
        <v>94</v>
      </c>
      <c r="B17" s="1304"/>
      <c r="C17" s="1304"/>
      <c r="D17" s="1304"/>
      <c r="E17" s="1304"/>
      <c r="F17" s="1304"/>
      <c r="G17" s="1304"/>
      <c r="H17" s="1304"/>
      <c r="I17" s="1304"/>
      <c r="J17" s="1304"/>
      <c r="K17" s="1304"/>
      <c r="L17" s="1304"/>
      <c r="M17" s="1304"/>
      <c r="N17" s="1304"/>
      <c r="O17" s="1304"/>
      <c r="P17" s="1304"/>
      <c r="Q17" s="1305"/>
    </row>
    <row r="18" spans="1:22" ht="39" customHeight="1" x14ac:dyDescent="0.2">
      <c r="A18" s="1245" t="s">
        <v>95</v>
      </c>
      <c r="B18" s="1246"/>
      <c r="C18" s="1246"/>
      <c r="D18" s="1246"/>
      <c r="E18" s="1246"/>
      <c r="F18" s="1246"/>
      <c r="G18" s="1246"/>
      <c r="H18" s="1246"/>
      <c r="I18" s="1246"/>
      <c r="J18" s="1246"/>
      <c r="K18" s="1246"/>
      <c r="L18" s="1246"/>
      <c r="M18" s="1246"/>
      <c r="N18" s="1246"/>
      <c r="O18" s="1246"/>
      <c r="P18" s="1246"/>
      <c r="Q18" s="1247"/>
    </row>
    <row r="19" spans="1:22" ht="14.25" customHeight="1" x14ac:dyDescent="0.2">
      <c r="A19" s="1303" t="s">
        <v>96</v>
      </c>
      <c r="B19" s="1304"/>
      <c r="C19" s="1304"/>
      <c r="D19" s="1304"/>
      <c r="E19" s="1304"/>
      <c r="F19" s="1304"/>
      <c r="G19" s="1304"/>
      <c r="H19" s="1304"/>
      <c r="I19" s="1304"/>
      <c r="J19" s="1304"/>
      <c r="K19" s="1304"/>
      <c r="L19" s="1304"/>
      <c r="M19" s="1304"/>
      <c r="N19" s="1304"/>
      <c r="O19" s="1304"/>
      <c r="P19" s="1304"/>
      <c r="Q19" s="1305"/>
    </row>
    <row r="20" spans="1:22" ht="26.25" customHeight="1" thickBot="1" x14ac:dyDescent="0.25">
      <c r="A20" s="1191" t="s">
        <v>482</v>
      </c>
      <c r="B20" s="1192"/>
      <c r="C20" s="1192"/>
      <c r="D20" s="1192"/>
      <c r="E20" s="1192"/>
      <c r="F20" s="1192"/>
      <c r="G20" s="1192"/>
      <c r="H20" s="1192"/>
      <c r="I20" s="1192"/>
      <c r="J20" s="1192"/>
      <c r="K20" s="1192"/>
      <c r="L20" s="1192"/>
      <c r="M20" s="1192"/>
      <c r="N20" s="1192"/>
      <c r="O20" s="1192"/>
      <c r="P20" s="1192"/>
      <c r="Q20" s="1193"/>
    </row>
    <row r="21" spans="1:22" ht="13.5" customHeight="1" thickBot="1" x14ac:dyDescent="0.25">
      <c r="A21" s="1310" t="s">
        <v>289</v>
      </c>
      <c r="B21" s="1311"/>
      <c r="C21" s="1311"/>
      <c r="D21" s="1311"/>
      <c r="E21" s="1311"/>
      <c r="F21" s="1311"/>
      <c r="G21" s="1311"/>
      <c r="H21" s="1311"/>
      <c r="I21" s="1311"/>
      <c r="J21" s="1311"/>
      <c r="K21" s="1311"/>
      <c r="L21" s="1311"/>
      <c r="M21" s="1311"/>
      <c r="N21" s="1311"/>
      <c r="O21" s="1311"/>
      <c r="P21" s="1312"/>
      <c r="Q21" s="1313"/>
    </row>
    <row r="22" spans="1:22" ht="49.5" customHeight="1" x14ac:dyDescent="0.2">
      <c r="A22" s="1306"/>
      <c r="B22" s="1307"/>
      <c r="C22" s="1307"/>
      <c r="D22" s="1307"/>
      <c r="E22" s="1307"/>
      <c r="F22" s="1307"/>
      <c r="G22" s="32">
        <f>Q1-3</f>
        <v>2020</v>
      </c>
      <c r="H22" s="32">
        <f>Q1-2</f>
        <v>2021</v>
      </c>
      <c r="I22" s="32">
        <f>Q1-1</f>
        <v>2022</v>
      </c>
      <c r="J22" s="33" t="s">
        <v>301</v>
      </c>
      <c r="K22" s="34" t="s">
        <v>277</v>
      </c>
      <c r="L22" s="35" t="s">
        <v>301</v>
      </c>
      <c r="M22" s="474">
        <v>2011</v>
      </c>
      <c r="N22" s="621" t="s">
        <v>518</v>
      </c>
      <c r="O22" s="34" t="s">
        <v>519</v>
      </c>
      <c r="P22" s="36" t="s">
        <v>16</v>
      </c>
      <c r="Q22" s="37" t="s">
        <v>84</v>
      </c>
    </row>
    <row r="23" spans="1:22" ht="12.75" customHeight="1" x14ac:dyDescent="0.2">
      <c r="A23" s="1143" t="s">
        <v>290</v>
      </c>
      <c r="B23" s="1144"/>
      <c r="C23" s="1144"/>
      <c r="D23" s="1144"/>
      <c r="E23" s="1144"/>
      <c r="F23" s="1144"/>
      <c r="G23" s="1308"/>
      <c r="H23" s="1308"/>
      <c r="I23" s="1308"/>
      <c r="J23" s="1308"/>
      <c r="K23" s="1308"/>
      <c r="L23" s="1308"/>
      <c r="M23" s="1308"/>
      <c r="N23" s="1308"/>
      <c r="O23" s="1308"/>
      <c r="P23" s="1308"/>
      <c r="Q23" s="1309"/>
    </row>
    <row r="24" spans="1:22" ht="12.75" customHeight="1" x14ac:dyDescent="0.2">
      <c r="A24" s="1249" t="s">
        <v>272</v>
      </c>
      <c r="B24" s="1250"/>
      <c r="C24" s="1250"/>
      <c r="D24" s="1250"/>
      <c r="E24" s="1250"/>
      <c r="F24" s="1250"/>
      <c r="G24" s="156">
        <v>565</v>
      </c>
      <c r="H24" s="156">
        <v>547</v>
      </c>
      <c r="I24" s="156">
        <v>532</v>
      </c>
      <c r="J24" s="496">
        <f>(G24+H24+I24)/3</f>
        <v>548</v>
      </c>
      <c r="K24" s="497"/>
      <c r="L24" s="236">
        <f>(G24+H24+I24)/3</f>
        <v>548</v>
      </c>
      <c r="M24" s="470">
        <v>934</v>
      </c>
      <c r="N24" s="634">
        <v>536</v>
      </c>
      <c r="O24" s="512"/>
      <c r="P24" s="702"/>
      <c r="Q24" s="703"/>
      <c r="R24" s="1250"/>
      <c r="S24" s="1250"/>
      <c r="T24" s="1250"/>
      <c r="U24" s="1250"/>
      <c r="V24" s="1250"/>
    </row>
    <row r="25" spans="1:22" ht="14.25" customHeight="1" x14ac:dyDescent="0.2">
      <c r="A25" s="1119" t="s">
        <v>56</v>
      </c>
      <c r="B25" s="1120"/>
      <c r="C25" s="1120"/>
      <c r="D25" s="1120"/>
      <c r="E25" s="1120"/>
      <c r="F25" s="1120"/>
      <c r="G25" s="156">
        <v>1195</v>
      </c>
      <c r="H25" s="156">
        <v>1212</v>
      </c>
      <c r="I25" s="156">
        <v>1390</v>
      </c>
      <c r="J25" s="88">
        <f>(G26+H25+I25)/3</f>
        <v>1120.6666666666667</v>
      </c>
      <c r="K25" s="242"/>
      <c r="L25" s="45">
        <f>(G25+H25+I25)/3</f>
        <v>1265.6666666666667</v>
      </c>
      <c r="M25" s="498">
        <v>1160</v>
      </c>
      <c r="N25" s="624">
        <v>1410</v>
      </c>
      <c r="O25" s="508"/>
      <c r="P25" s="690">
        <f t="shared" ref="P25:P33" si="0">(O25/L25)-100%</f>
        <v>-1</v>
      </c>
      <c r="Q25" s="691">
        <f t="shared" ref="Q25:Q33" si="1">(O25/N25)-100%</f>
        <v>-1</v>
      </c>
      <c r="R25" s="1120"/>
      <c r="S25" s="1120"/>
      <c r="T25" s="1120"/>
      <c r="U25" s="1120"/>
      <c r="V25" s="1120"/>
    </row>
    <row r="26" spans="1:22" ht="14.25" customHeight="1" x14ac:dyDescent="0.2">
      <c r="A26" s="1119" t="s">
        <v>408</v>
      </c>
      <c r="B26" s="1120"/>
      <c r="C26" s="1120"/>
      <c r="D26" s="1120"/>
      <c r="E26" s="1120"/>
      <c r="F26" s="1120"/>
      <c r="G26" s="156">
        <v>760</v>
      </c>
      <c r="H26" s="156">
        <v>957</v>
      </c>
      <c r="I26" s="156">
        <v>840</v>
      </c>
      <c r="J26" s="88" t="e">
        <f>(#REF!+H26+I26)/3</f>
        <v>#REF!</v>
      </c>
      <c r="K26" s="242"/>
      <c r="L26" s="45">
        <f>(G26+H26+I26)/3</f>
        <v>852.33333333333337</v>
      </c>
      <c r="M26" s="498">
        <v>1740</v>
      </c>
      <c r="N26" s="624">
        <v>820</v>
      </c>
      <c r="O26" s="508"/>
      <c r="P26" s="690">
        <f t="shared" si="0"/>
        <v>-1</v>
      </c>
      <c r="Q26" s="709">
        <f t="shared" si="1"/>
        <v>-1</v>
      </c>
      <c r="R26" s="1120"/>
      <c r="S26" s="1120"/>
      <c r="T26" s="1120"/>
      <c r="U26" s="1120"/>
      <c r="V26" s="1120"/>
    </row>
    <row r="27" spans="1:22" ht="12" customHeight="1" x14ac:dyDescent="0.2">
      <c r="A27" s="1119" t="s">
        <v>92</v>
      </c>
      <c r="B27" s="1120"/>
      <c r="C27" s="1120"/>
      <c r="D27" s="1120"/>
      <c r="E27" s="1120"/>
      <c r="F27" s="1120"/>
      <c r="G27" s="156">
        <v>1955</v>
      </c>
      <c r="H27" s="156">
        <v>2169</v>
      </c>
      <c r="I27" s="156">
        <v>2230</v>
      </c>
      <c r="J27" s="88">
        <f>(G27+H27+I27)/3</f>
        <v>2118</v>
      </c>
      <c r="K27" s="242"/>
      <c r="L27" s="45">
        <f t="shared" ref="L27:L32" si="2">(G27+H27+I27)/3</f>
        <v>2118</v>
      </c>
      <c r="M27" s="498">
        <v>2900</v>
      </c>
      <c r="N27" s="624">
        <v>2230</v>
      </c>
      <c r="O27" s="508"/>
      <c r="P27" s="690">
        <f t="shared" si="0"/>
        <v>-1</v>
      </c>
      <c r="Q27" s="691">
        <f t="shared" si="1"/>
        <v>-1</v>
      </c>
      <c r="R27" s="1120"/>
      <c r="S27" s="1120"/>
      <c r="T27" s="1120"/>
      <c r="U27" s="1120"/>
      <c r="V27" s="1120"/>
    </row>
    <row r="28" spans="1:22" ht="12" customHeight="1" x14ac:dyDescent="0.2">
      <c r="A28" s="1119" t="s">
        <v>502</v>
      </c>
      <c r="B28" s="1120"/>
      <c r="C28" s="1120"/>
      <c r="D28" s="1120"/>
      <c r="E28" s="1120"/>
      <c r="F28" s="1120"/>
      <c r="G28" s="156">
        <v>303</v>
      </c>
      <c r="H28" s="156">
        <v>521</v>
      </c>
      <c r="I28" s="156">
        <v>521</v>
      </c>
      <c r="J28" s="88">
        <f>(G28+H28+I28)/3</f>
        <v>448.33333333333331</v>
      </c>
      <c r="K28" s="242"/>
      <c r="L28" s="45">
        <f t="shared" si="2"/>
        <v>448.33333333333331</v>
      </c>
      <c r="M28" s="461">
        <v>560</v>
      </c>
      <c r="N28" s="644">
        <v>521</v>
      </c>
      <c r="O28" s="521"/>
      <c r="P28" s="690">
        <f t="shared" si="0"/>
        <v>-1</v>
      </c>
      <c r="Q28" s="701">
        <f t="shared" si="1"/>
        <v>-1</v>
      </c>
      <c r="R28" s="1120"/>
      <c r="S28" s="1120"/>
      <c r="T28" s="1120"/>
      <c r="U28" s="1120"/>
      <c r="V28" s="1120"/>
    </row>
    <row r="29" spans="1:22" ht="12" customHeight="1" x14ac:dyDescent="0.2">
      <c r="A29" s="1121" t="s">
        <v>461</v>
      </c>
      <c r="B29" s="1122"/>
      <c r="C29" s="1122"/>
      <c r="D29" s="1122"/>
      <c r="E29" s="1122"/>
      <c r="F29" s="1122"/>
      <c r="G29" s="156">
        <v>0.67</v>
      </c>
      <c r="H29" s="156">
        <v>0.67</v>
      </c>
      <c r="I29" s="156">
        <v>0.67</v>
      </c>
      <c r="J29" s="88"/>
      <c r="K29" s="242"/>
      <c r="L29" s="45">
        <f t="shared" si="2"/>
        <v>0.67</v>
      </c>
      <c r="M29" s="459">
        <v>34</v>
      </c>
      <c r="N29" s="643">
        <v>0.67</v>
      </c>
      <c r="O29" s="522"/>
      <c r="P29" s="690">
        <f t="shared" si="0"/>
        <v>-1</v>
      </c>
      <c r="Q29" s="689">
        <f t="shared" si="1"/>
        <v>-1</v>
      </c>
      <c r="R29" s="1122"/>
      <c r="S29" s="1122"/>
      <c r="T29" s="1122"/>
      <c r="U29" s="1122"/>
      <c r="V29" s="1122"/>
    </row>
    <row r="30" spans="1:22" ht="12" customHeight="1" x14ac:dyDescent="0.2">
      <c r="A30" s="1119" t="s">
        <v>143</v>
      </c>
      <c r="B30" s="1120"/>
      <c r="C30" s="1120"/>
      <c r="D30" s="1120"/>
      <c r="E30" s="1120"/>
      <c r="F30" s="1120"/>
      <c r="G30" s="156">
        <v>0</v>
      </c>
      <c r="H30" s="156">
        <v>0</v>
      </c>
      <c r="I30" s="156">
        <v>0</v>
      </c>
      <c r="J30" s="88"/>
      <c r="K30" s="242"/>
      <c r="L30" s="45">
        <f t="shared" si="2"/>
        <v>0</v>
      </c>
      <c r="M30" s="459">
        <v>0</v>
      </c>
      <c r="N30" s="643">
        <v>0</v>
      </c>
      <c r="O30" s="522"/>
      <c r="P30" s="690" t="e">
        <f t="shared" si="0"/>
        <v>#DIV/0!</v>
      </c>
      <c r="Q30" s="691" t="e">
        <f t="shared" si="1"/>
        <v>#DIV/0!</v>
      </c>
      <c r="R30" s="1120"/>
      <c r="S30" s="1120"/>
      <c r="T30" s="1120"/>
      <c r="U30" s="1120"/>
      <c r="V30" s="1120"/>
    </row>
    <row r="31" spans="1:22" ht="12" customHeight="1" x14ac:dyDescent="0.2">
      <c r="A31" s="995" t="s">
        <v>328</v>
      </c>
      <c r="B31" s="996"/>
      <c r="C31" s="996"/>
      <c r="D31" s="996"/>
      <c r="E31" s="996"/>
      <c r="F31" s="997"/>
      <c r="G31" s="156">
        <v>0</v>
      </c>
      <c r="H31" s="156">
        <v>0</v>
      </c>
      <c r="I31" s="156">
        <v>0</v>
      </c>
      <c r="J31" s="43"/>
      <c r="K31" s="44"/>
      <c r="L31" s="111">
        <f t="shared" si="2"/>
        <v>0</v>
      </c>
      <c r="M31" s="460">
        <v>0</v>
      </c>
      <c r="N31" s="642">
        <v>0</v>
      </c>
      <c r="O31" s="523"/>
      <c r="P31" s="690" t="e">
        <f t="shared" si="0"/>
        <v>#DIV/0!</v>
      </c>
      <c r="Q31" s="709" t="e">
        <f t="shared" si="1"/>
        <v>#DIV/0!</v>
      </c>
      <c r="R31" s="996"/>
      <c r="S31" s="996"/>
      <c r="T31" s="996"/>
      <c r="U31" s="996"/>
      <c r="V31" s="997"/>
    </row>
    <row r="32" spans="1:22" ht="12" customHeight="1" x14ac:dyDescent="0.2">
      <c r="A32" s="1279" t="s">
        <v>524</v>
      </c>
      <c r="B32" s="1280"/>
      <c r="C32" s="1280"/>
      <c r="D32" s="1280"/>
      <c r="E32" s="1280"/>
      <c r="F32" s="1281"/>
      <c r="G32" s="43"/>
      <c r="H32" s="43"/>
      <c r="I32" s="43"/>
      <c r="J32" s="43"/>
      <c r="K32" s="44"/>
      <c r="L32" s="45">
        <f t="shared" si="2"/>
        <v>0</v>
      </c>
      <c r="M32" s="459"/>
      <c r="N32" s="660"/>
      <c r="O32" s="92"/>
      <c r="P32" s="690" t="e">
        <f t="shared" si="0"/>
        <v>#DIV/0!</v>
      </c>
      <c r="Q32" s="691" t="e">
        <f t="shared" si="1"/>
        <v>#DIV/0!</v>
      </c>
    </row>
    <row r="33" spans="1:22" ht="12" customHeight="1" x14ac:dyDescent="0.2">
      <c r="A33" s="1119"/>
      <c r="B33" s="1120"/>
      <c r="C33" s="1120"/>
      <c r="D33" s="1120"/>
      <c r="E33" s="1120"/>
      <c r="F33" s="1120"/>
      <c r="G33" s="43"/>
      <c r="H33" s="43"/>
      <c r="I33" s="43"/>
      <c r="J33" s="43">
        <f>(G33+H33+I33)/3</f>
        <v>0</v>
      </c>
      <c r="K33" s="44"/>
      <c r="L33" s="45"/>
      <c r="M33" s="459"/>
      <c r="N33" s="660"/>
      <c r="O33" s="92"/>
      <c r="P33" s="690" t="e">
        <f t="shared" si="0"/>
        <v>#DIV/0!</v>
      </c>
      <c r="Q33" s="691" t="e">
        <f t="shared" si="1"/>
        <v>#DIV/0!</v>
      </c>
    </row>
    <row r="34" spans="1:22" hidden="1" x14ac:dyDescent="0.2">
      <c r="A34" s="833"/>
      <c r="B34" s="834"/>
      <c r="C34" s="834"/>
      <c r="D34" s="834"/>
      <c r="E34" s="834"/>
      <c r="F34" s="834"/>
      <c r="G34" s="834"/>
      <c r="H34" s="834"/>
      <c r="I34" s="834"/>
      <c r="J34" s="834"/>
      <c r="K34" s="834"/>
      <c r="L34" s="862"/>
      <c r="M34" s="862"/>
      <c r="N34" s="834"/>
      <c r="O34" s="834"/>
      <c r="P34" s="862"/>
      <c r="Q34" s="863"/>
    </row>
    <row r="35" spans="1:22" ht="12.75" customHeight="1" x14ac:dyDescent="0.2">
      <c r="A35" s="1143" t="s">
        <v>291</v>
      </c>
      <c r="B35" s="1144"/>
      <c r="C35" s="1144"/>
      <c r="D35" s="1144"/>
      <c r="E35" s="1144"/>
      <c r="F35" s="1144"/>
      <c r="G35" s="1243"/>
      <c r="H35" s="1243"/>
      <c r="I35" s="1243"/>
      <c r="J35" s="1243"/>
      <c r="K35" s="1243"/>
      <c r="L35" s="1243"/>
      <c r="M35" s="1243"/>
      <c r="N35" s="1243"/>
      <c r="O35" s="1243"/>
      <c r="P35" s="1243"/>
      <c r="Q35" s="1244"/>
    </row>
    <row r="36" spans="1:22" ht="15" hidden="1" customHeight="1" x14ac:dyDescent="0.2">
      <c r="A36" s="1149" t="s">
        <v>282</v>
      </c>
      <c r="B36" s="1150"/>
      <c r="C36" s="1150"/>
      <c r="D36" s="1150"/>
      <c r="E36" s="1150"/>
      <c r="F36" s="1150"/>
      <c r="G36" s="281"/>
      <c r="H36" s="281"/>
      <c r="I36" s="281"/>
      <c r="J36" s="281">
        <f>(G36+H36+I36)/3</f>
        <v>0</v>
      </c>
      <c r="K36" s="282"/>
      <c r="L36" s="40"/>
      <c r="M36" s="460"/>
      <c r="N36" s="642"/>
      <c r="O36" s="284"/>
      <c r="P36" s="702" t="e">
        <f>(O36/L36)-100%</f>
        <v>#DIV/0!</v>
      </c>
      <c r="Q36" s="703" t="e">
        <f>(O36/N36)-100%</f>
        <v>#DIV/0!</v>
      </c>
    </row>
    <row r="37" spans="1:22" ht="22.5" customHeight="1" x14ac:dyDescent="0.2">
      <c r="A37" s="1119" t="s">
        <v>470</v>
      </c>
      <c r="B37" s="1120"/>
      <c r="C37" s="1120"/>
      <c r="D37" s="1120"/>
      <c r="E37" s="1120"/>
      <c r="F37" s="1120"/>
      <c r="G37" s="88">
        <v>4</v>
      </c>
      <c r="H37" s="88">
        <v>4</v>
      </c>
      <c r="I37" s="88">
        <v>4</v>
      </c>
      <c r="J37" s="88">
        <f>(G37+H37+I37)/3</f>
        <v>4</v>
      </c>
      <c r="K37" s="242"/>
      <c r="L37" s="114">
        <f>(G37+H37+I37)/3</f>
        <v>4</v>
      </c>
      <c r="M37" s="461"/>
      <c r="N37" s="643">
        <v>4</v>
      </c>
      <c r="O37" s="242"/>
      <c r="P37" s="688">
        <f>(O37/L37)-100%</f>
        <v>-1</v>
      </c>
      <c r="Q37" s="689">
        <f>(O37/N37)-100%</f>
        <v>-1</v>
      </c>
    </row>
    <row r="38" spans="1:22" ht="12.75" customHeight="1" x14ac:dyDescent="0.2">
      <c r="A38" s="995"/>
      <c r="B38" s="996"/>
      <c r="C38" s="996"/>
      <c r="D38" s="996"/>
      <c r="E38" s="996"/>
      <c r="F38" s="997"/>
      <c r="G38" s="88"/>
      <c r="H38" s="88"/>
      <c r="I38" s="88"/>
      <c r="J38" s="88"/>
      <c r="K38" s="242"/>
      <c r="L38" s="114"/>
      <c r="M38" s="461"/>
      <c r="N38" s="643"/>
      <c r="O38" s="90"/>
      <c r="P38" s="690" t="e">
        <f>(O38/L38)-100%</f>
        <v>#DIV/0!</v>
      </c>
      <c r="Q38" s="691" t="e">
        <f>(O38/N38)-100%</f>
        <v>#DIV/0!</v>
      </c>
    </row>
    <row r="39" spans="1:22" ht="12.75" customHeight="1" x14ac:dyDescent="0.2">
      <c r="A39" s="1119"/>
      <c r="B39" s="1120"/>
      <c r="C39" s="1120"/>
      <c r="D39" s="1120"/>
      <c r="E39" s="1120"/>
      <c r="F39" s="1120"/>
      <c r="G39" s="88"/>
      <c r="H39" s="88"/>
      <c r="I39" s="88"/>
      <c r="J39" s="88">
        <f>(G39+H39+I39)/3</f>
        <v>0</v>
      </c>
      <c r="K39" s="242"/>
      <c r="L39" s="45"/>
      <c r="M39" s="459"/>
      <c r="N39" s="643"/>
      <c r="O39" s="90"/>
      <c r="P39" s="690" t="e">
        <f>(O39/L39)-100%</f>
        <v>#DIV/0!</v>
      </c>
      <c r="Q39" s="691" t="e">
        <f>(O39/N39)-100%</f>
        <v>#DIV/0!</v>
      </c>
    </row>
    <row r="40" spans="1:22" ht="14.25" customHeight="1" x14ac:dyDescent="0.2">
      <c r="A40" s="1143" t="s">
        <v>292</v>
      </c>
      <c r="B40" s="1144"/>
      <c r="C40" s="1144"/>
      <c r="D40" s="1144"/>
      <c r="E40" s="1144"/>
      <c r="F40" s="1144"/>
      <c r="G40" s="1144"/>
      <c r="H40" s="1144"/>
      <c r="I40" s="1144"/>
      <c r="J40" s="1144"/>
      <c r="K40" s="1144"/>
      <c r="L40" s="1144"/>
      <c r="M40" s="1144"/>
      <c r="N40" s="1144"/>
      <c r="O40" s="1144"/>
      <c r="P40" s="1144"/>
      <c r="Q40" s="1158"/>
    </row>
    <row r="41" spans="1:22" ht="16.5" customHeight="1" x14ac:dyDescent="0.2">
      <c r="A41" s="1121" t="s">
        <v>93</v>
      </c>
      <c r="B41" s="1122"/>
      <c r="C41" s="1122"/>
      <c r="D41" s="1122"/>
      <c r="E41" s="1122"/>
      <c r="F41" s="1122"/>
      <c r="G41" s="64">
        <v>71533</v>
      </c>
      <c r="H41" s="64">
        <v>72000</v>
      </c>
      <c r="I41" s="64">
        <f>I43+I44</f>
        <v>78290</v>
      </c>
      <c r="J41" s="38">
        <f>(G41+H41+I41)/3</f>
        <v>73941</v>
      </c>
      <c r="K41" s="39"/>
      <c r="L41" s="116">
        <f>(G41+H41+I41)/3</f>
        <v>73941</v>
      </c>
      <c r="M41" s="478">
        <f>M43+M44</f>
        <v>79500</v>
      </c>
      <c r="N41" s="661">
        <f>N43+N44+N45</f>
        <v>82800</v>
      </c>
      <c r="O41" s="516"/>
      <c r="P41" s="702">
        <f t="shared" ref="P41:P48" si="3">(O41/L41)-100%</f>
        <v>-1</v>
      </c>
      <c r="Q41" s="703">
        <f t="shared" ref="Q41:Q48" si="4">(O41/N41)-100%</f>
        <v>-1</v>
      </c>
      <c r="R41" s="1122"/>
      <c r="S41" s="1122"/>
      <c r="T41" s="1122"/>
      <c r="U41" s="1122"/>
      <c r="V41" s="1122"/>
    </row>
    <row r="42" spans="1:22" x14ac:dyDescent="0.2">
      <c r="A42" s="1119" t="s">
        <v>510</v>
      </c>
      <c r="B42" s="1120"/>
      <c r="C42" s="1120"/>
      <c r="D42" s="1120"/>
      <c r="E42" s="1120"/>
      <c r="F42" s="1120"/>
      <c r="G42" s="64">
        <v>72653</v>
      </c>
      <c r="H42" s="64">
        <v>73230.350000000006</v>
      </c>
      <c r="I42" s="64">
        <v>79290</v>
      </c>
      <c r="J42" s="43">
        <f>(G42+H42+I42)/3</f>
        <v>75057.78333333334</v>
      </c>
      <c r="K42" s="44"/>
      <c r="L42" s="116">
        <f>(G42+H42+I42)/3</f>
        <v>75057.78333333334</v>
      </c>
      <c r="M42" s="478">
        <v>80000</v>
      </c>
      <c r="N42" s="639">
        <v>82086</v>
      </c>
      <c r="O42" s="516"/>
      <c r="P42" s="690">
        <f t="shared" si="3"/>
        <v>-1</v>
      </c>
      <c r="Q42" s="691">
        <f t="shared" si="4"/>
        <v>-1</v>
      </c>
      <c r="R42" s="1120"/>
      <c r="S42" s="1120"/>
      <c r="T42" s="1120"/>
      <c r="U42" s="1120"/>
      <c r="V42" s="1120"/>
    </row>
    <row r="43" spans="1:22" x14ac:dyDescent="0.2">
      <c r="A43" s="1119" t="s">
        <v>471</v>
      </c>
      <c r="B43" s="1120"/>
      <c r="C43" s="1120"/>
      <c r="D43" s="1120"/>
      <c r="E43" s="1120"/>
      <c r="F43" s="1120"/>
      <c r="G43" s="64">
        <v>57000</v>
      </c>
      <c r="H43" s="64">
        <v>58000</v>
      </c>
      <c r="I43" s="64">
        <v>59000</v>
      </c>
      <c r="J43" s="43">
        <f>(G43+H43+I43)/3</f>
        <v>58000</v>
      </c>
      <c r="K43" s="44"/>
      <c r="L43" s="116">
        <f>(G43+H43+I43)/3</f>
        <v>58000</v>
      </c>
      <c r="M43" s="478">
        <v>58000</v>
      </c>
      <c r="N43" s="639">
        <v>65000</v>
      </c>
      <c r="O43" s="516"/>
      <c r="P43" s="690">
        <f t="shared" si="3"/>
        <v>-1</v>
      </c>
      <c r="Q43" s="691">
        <f t="shared" si="4"/>
        <v>-1</v>
      </c>
      <c r="R43" s="1120"/>
      <c r="S43" s="1120"/>
      <c r="T43" s="1120"/>
      <c r="U43" s="1120"/>
      <c r="V43" s="1120"/>
    </row>
    <row r="44" spans="1:22" x14ac:dyDescent="0.2">
      <c r="A44" s="1119" t="s">
        <v>483</v>
      </c>
      <c r="B44" s="1120"/>
      <c r="C44" s="1120"/>
      <c r="D44" s="1120"/>
      <c r="E44" s="1120"/>
      <c r="F44" s="1120"/>
      <c r="G44" s="64">
        <v>14533</v>
      </c>
      <c r="H44" s="64">
        <v>14000</v>
      </c>
      <c r="I44" s="64">
        <f>78290-59000</f>
        <v>19290</v>
      </c>
      <c r="J44" s="43"/>
      <c r="K44" s="44"/>
      <c r="L44" s="116">
        <f>(G44+H44+I44)/3</f>
        <v>15941</v>
      </c>
      <c r="M44" s="478">
        <v>21500</v>
      </c>
      <c r="N44" s="639">
        <v>14800</v>
      </c>
      <c r="O44" s="516"/>
      <c r="P44" s="690">
        <f t="shared" si="3"/>
        <v>-1</v>
      </c>
      <c r="Q44" s="691">
        <f t="shared" si="4"/>
        <v>-1</v>
      </c>
      <c r="R44" s="1120"/>
      <c r="S44" s="1120"/>
      <c r="T44" s="1120"/>
      <c r="U44" s="1120"/>
      <c r="V44" s="1120"/>
    </row>
    <row r="45" spans="1:22" x14ac:dyDescent="0.2">
      <c r="A45" s="1119" t="s">
        <v>525</v>
      </c>
      <c r="B45" s="1120"/>
      <c r="C45" s="1120"/>
      <c r="D45" s="1120"/>
      <c r="E45" s="1120"/>
      <c r="F45" s="1120"/>
      <c r="G45" s="64"/>
      <c r="H45" s="64"/>
      <c r="I45" s="64"/>
      <c r="J45" s="43"/>
      <c r="K45" s="44"/>
      <c r="L45" s="116"/>
      <c r="M45" s="478"/>
      <c r="N45" s="639">
        <v>3000</v>
      </c>
      <c r="O45" s="123"/>
      <c r="P45" s="690" t="e">
        <f t="shared" si="3"/>
        <v>#DIV/0!</v>
      </c>
      <c r="Q45" s="691">
        <f t="shared" si="4"/>
        <v>-1</v>
      </c>
    </row>
    <row r="46" spans="1:22" x14ac:dyDescent="0.2">
      <c r="A46" s="1119"/>
      <c r="B46" s="1120"/>
      <c r="C46" s="1120"/>
      <c r="D46" s="1120"/>
      <c r="E46" s="1120"/>
      <c r="F46" s="1120"/>
      <c r="G46" s="64"/>
      <c r="H46" s="64"/>
      <c r="I46" s="64"/>
      <c r="J46" s="43"/>
      <c r="K46" s="44"/>
      <c r="L46" s="116"/>
      <c r="M46" s="478"/>
      <c r="N46" s="639"/>
      <c r="O46" s="66"/>
      <c r="P46" s="690" t="e">
        <f t="shared" si="3"/>
        <v>#DIV/0!</v>
      </c>
      <c r="Q46" s="691" t="e">
        <f t="shared" si="4"/>
        <v>#DIV/0!</v>
      </c>
    </row>
    <row r="47" spans="1:22" x14ac:dyDescent="0.2">
      <c r="A47" s="1119"/>
      <c r="B47" s="1120"/>
      <c r="C47" s="1120"/>
      <c r="D47" s="1120"/>
      <c r="E47" s="1120"/>
      <c r="F47" s="1120"/>
      <c r="G47" s="64"/>
      <c r="H47" s="64"/>
      <c r="I47" s="64"/>
      <c r="J47" s="43"/>
      <c r="K47" s="44"/>
      <c r="L47" s="116"/>
      <c r="M47" s="478"/>
      <c r="N47" s="639"/>
      <c r="O47" s="66"/>
      <c r="P47" s="700" t="e">
        <f t="shared" si="3"/>
        <v>#DIV/0!</v>
      </c>
      <c r="Q47" s="701" t="e">
        <f t="shared" si="4"/>
        <v>#DIV/0!</v>
      </c>
    </row>
    <row r="48" spans="1:22" x14ac:dyDescent="0.2">
      <c r="A48" s="1119"/>
      <c r="B48" s="1120"/>
      <c r="C48" s="1120"/>
      <c r="D48" s="1120"/>
      <c r="E48" s="1120"/>
      <c r="F48" s="1120"/>
      <c r="G48" s="43"/>
      <c r="H48" s="43"/>
      <c r="I48" s="43"/>
      <c r="J48" s="43">
        <f>(G48+H48+I48)/3</f>
        <v>0</v>
      </c>
      <c r="K48" s="44"/>
      <c r="L48" s="116"/>
      <c r="M48" s="478"/>
      <c r="N48" s="627"/>
      <c r="O48" s="47"/>
      <c r="P48" s="690" t="e">
        <f t="shared" si="3"/>
        <v>#DIV/0!</v>
      </c>
      <c r="Q48" s="691" t="e">
        <f t="shared" si="4"/>
        <v>#DIV/0!</v>
      </c>
    </row>
    <row r="49" spans="1:18" ht="12" customHeight="1" x14ac:dyDescent="0.2">
      <c r="A49" s="1143" t="s">
        <v>293</v>
      </c>
      <c r="B49" s="1144"/>
      <c r="C49" s="1144"/>
      <c r="D49" s="1144"/>
      <c r="E49" s="1144"/>
      <c r="F49" s="1144"/>
      <c r="G49" s="1144"/>
      <c r="H49" s="1144"/>
      <c r="I49" s="1144"/>
      <c r="J49" s="1144"/>
      <c r="K49" s="1144"/>
      <c r="L49" s="1144"/>
      <c r="M49" s="1144"/>
      <c r="N49" s="1144"/>
      <c r="O49" s="1144"/>
      <c r="P49" s="1144"/>
      <c r="Q49" s="1158"/>
      <c r="R49" s="3"/>
    </row>
    <row r="50" spans="1:18" x14ac:dyDescent="0.2">
      <c r="A50" s="1149" t="s">
        <v>281</v>
      </c>
      <c r="B50" s="1150"/>
      <c r="C50" s="1150"/>
      <c r="D50" s="1150"/>
      <c r="E50" s="1150"/>
      <c r="F50" s="1150"/>
      <c r="G50" s="43">
        <v>0</v>
      </c>
      <c r="H50" s="43">
        <v>0</v>
      </c>
      <c r="I50" s="43">
        <v>0</v>
      </c>
      <c r="J50" s="43">
        <f>(G50+H50+I50)/3</f>
        <v>0</v>
      </c>
      <c r="K50" s="44"/>
      <c r="L50" s="45">
        <f>(G50+H50+I50)/3</f>
        <v>0</v>
      </c>
      <c r="M50" s="459"/>
      <c r="N50" s="627"/>
      <c r="O50" s="47"/>
      <c r="P50" s="690" t="e">
        <f>(O50/L50)-100%</f>
        <v>#DIV/0!</v>
      </c>
      <c r="Q50" s="691" t="e">
        <f>(O50/N50)-100%</f>
        <v>#DIV/0!</v>
      </c>
    </row>
    <row r="51" spans="1:18" ht="13.5" thickBot="1" x14ac:dyDescent="0.25">
      <c r="A51" s="1408" t="s">
        <v>446</v>
      </c>
      <c r="B51" s="1409"/>
      <c r="C51" s="1409"/>
      <c r="D51" s="1409"/>
      <c r="E51" s="1409"/>
      <c r="F51" s="1409"/>
      <c r="G51" s="208" t="s">
        <v>478</v>
      </c>
      <c r="H51" s="208" t="s">
        <v>478</v>
      </c>
      <c r="I51" s="208" t="s">
        <v>478</v>
      </c>
      <c r="J51" s="208" t="e">
        <f>(G51+H51+I51)/3</f>
        <v>#VALUE!</v>
      </c>
      <c r="K51" s="209"/>
      <c r="L51" s="366" t="s">
        <v>478</v>
      </c>
      <c r="M51" s="483"/>
      <c r="N51" s="657"/>
      <c r="O51" s="211"/>
      <c r="P51" s="688" t="e">
        <f>(O51/L51)-100%</f>
        <v>#VALUE!</v>
      </c>
      <c r="Q51" s="689" t="e">
        <f>(O51/N51)-100%</f>
        <v>#DIV/0!</v>
      </c>
    </row>
    <row r="52" spans="1:18" ht="18.75" customHeight="1" thickBot="1" x14ac:dyDescent="0.25">
      <c r="A52" s="1382"/>
      <c r="B52" s="1383"/>
      <c r="C52" s="1383"/>
      <c r="D52" s="1383"/>
      <c r="E52" s="1383"/>
      <c r="F52" s="1383"/>
      <c r="G52" s="1383"/>
      <c r="H52" s="1383"/>
      <c r="I52" s="1383"/>
      <c r="J52" s="1383"/>
      <c r="K52" s="1383"/>
      <c r="L52" s="1383"/>
      <c r="M52" s="1383"/>
      <c r="N52" s="1383"/>
      <c r="O52" s="1383"/>
      <c r="P52" s="1383"/>
      <c r="Q52" s="1384"/>
    </row>
    <row r="53" spans="1:18" x14ac:dyDescent="0.2">
      <c r="A53" s="1292" t="s">
        <v>295</v>
      </c>
      <c r="B53" s="1293"/>
      <c r="C53" s="1293"/>
      <c r="D53" s="1293"/>
      <c r="E53" s="1293"/>
      <c r="F53" s="1294"/>
      <c r="G53" s="1300" t="s">
        <v>298</v>
      </c>
      <c r="H53" s="1301"/>
      <c r="I53" s="1301"/>
      <c r="J53" s="1301"/>
      <c r="K53" s="1301"/>
      <c r="L53" s="1301"/>
      <c r="M53" s="1301"/>
      <c r="N53" s="1301"/>
      <c r="O53" s="1301"/>
      <c r="P53" s="1301"/>
      <c r="Q53" s="1302"/>
    </row>
    <row r="54" spans="1:18" ht="26.25" customHeight="1" x14ac:dyDescent="0.2">
      <c r="A54" s="1282" t="s">
        <v>122</v>
      </c>
      <c r="B54" s="1283"/>
      <c r="C54" s="1284"/>
      <c r="D54" s="128" t="s">
        <v>297</v>
      </c>
      <c r="E54" s="1290" t="s">
        <v>303</v>
      </c>
      <c r="F54" s="1291"/>
      <c r="G54" s="1282" t="s">
        <v>123</v>
      </c>
      <c r="H54" s="1283"/>
      <c r="I54" s="1283"/>
      <c r="J54" s="129"/>
      <c r="K54" s="129"/>
      <c r="L54" s="1334" t="s">
        <v>124</v>
      </c>
      <c r="M54" s="1283"/>
      <c r="N54" s="1284"/>
      <c r="O54" s="1283" t="s">
        <v>125</v>
      </c>
      <c r="P54" s="1283"/>
      <c r="Q54" s="1335"/>
    </row>
    <row r="55" spans="1:18" x14ac:dyDescent="0.2">
      <c r="A55" s="793"/>
      <c r="B55" s="794"/>
      <c r="C55" s="1274"/>
      <c r="D55" s="783"/>
      <c r="E55" s="794"/>
      <c r="F55" s="1285"/>
      <c r="G55" s="793"/>
      <c r="H55" s="794"/>
      <c r="I55" s="794"/>
      <c r="J55" s="794"/>
      <c r="K55" s="1274"/>
      <c r="L55" s="1278"/>
      <c r="M55" s="794"/>
      <c r="N55" s="1274"/>
      <c r="O55" s="1278"/>
      <c r="P55" s="794"/>
      <c r="Q55" s="1285"/>
    </row>
    <row r="56" spans="1:18" x14ac:dyDescent="0.2">
      <c r="A56" s="793"/>
      <c r="B56" s="794"/>
      <c r="C56" s="1274"/>
      <c r="D56" s="783"/>
      <c r="E56" s="794"/>
      <c r="F56" s="1285"/>
      <c r="G56" s="793"/>
      <c r="H56" s="794"/>
      <c r="I56" s="794"/>
      <c r="J56" s="794"/>
      <c r="K56" s="1274"/>
      <c r="L56" s="1278"/>
      <c r="M56" s="794"/>
      <c r="N56" s="1274"/>
      <c r="O56" s="1278"/>
      <c r="P56" s="794"/>
      <c r="Q56" s="1285"/>
    </row>
    <row r="57" spans="1:18" ht="13.5" thickBot="1" x14ac:dyDescent="0.25">
      <c r="A57" s="802"/>
      <c r="B57" s="803"/>
      <c r="C57" s="1276"/>
      <c r="D57" s="130"/>
      <c r="E57" s="803"/>
      <c r="F57" s="1275"/>
      <c r="G57" s="802"/>
      <c r="H57" s="803"/>
      <c r="I57" s="803"/>
      <c r="J57" s="803"/>
      <c r="K57" s="1276"/>
      <c r="L57" s="1277"/>
      <c r="M57" s="803"/>
      <c r="N57" s="1276"/>
      <c r="O57" s="1277"/>
      <c r="P57" s="803"/>
      <c r="Q57" s="1275"/>
    </row>
    <row r="58" spans="1:18" ht="14.25" x14ac:dyDescent="0.2">
      <c r="A58" s="59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3"/>
    </row>
    <row r="59" spans="1:18" ht="15" thickBot="1" x14ac:dyDescent="0.25">
      <c r="A59" s="59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2"/>
      <c r="Q59" s="24"/>
    </row>
    <row r="60" spans="1:18" ht="12.75" customHeight="1" x14ac:dyDescent="0.2">
      <c r="A60" s="1268" t="s">
        <v>83</v>
      </c>
      <c r="B60" s="1269"/>
      <c r="C60" s="1269"/>
      <c r="D60" s="1269"/>
      <c r="E60" s="1269"/>
      <c r="F60" s="1269"/>
      <c r="G60" s="1269"/>
      <c r="H60" s="1269"/>
      <c r="I60" s="1269"/>
      <c r="J60" s="1269"/>
      <c r="K60" s="1270"/>
      <c r="L60" s="1348" t="s">
        <v>15</v>
      </c>
      <c r="M60" s="454"/>
      <c r="N60" s="1344" t="s">
        <v>14</v>
      </c>
      <c r="O60" s="1266" t="s">
        <v>85</v>
      </c>
      <c r="P60" s="1264" t="s">
        <v>279</v>
      </c>
      <c r="Q60" s="1346" t="s">
        <v>278</v>
      </c>
    </row>
    <row r="61" spans="1:18" ht="16.5" customHeight="1" thickBot="1" x14ac:dyDescent="0.25">
      <c r="A61" s="1271"/>
      <c r="B61" s="1272"/>
      <c r="C61" s="1272"/>
      <c r="D61" s="1272"/>
      <c r="E61" s="1272"/>
      <c r="F61" s="1272"/>
      <c r="G61" s="1272"/>
      <c r="H61" s="1272"/>
      <c r="I61" s="1272"/>
      <c r="J61" s="1272"/>
      <c r="K61" s="1273"/>
      <c r="L61" s="1349"/>
      <c r="M61" s="455"/>
      <c r="N61" s="1345"/>
      <c r="O61" s="1267"/>
      <c r="P61" s="1265"/>
      <c r="Q61" s="1347"/>
    </row>
    <row r="62" spans="1:18" ht="16.5" customHeight="1" thickTop="1" thickBot="1" x14ac:dyDescent="0.25">
      <c r="A62" s="1324" t="s">
        <v>273</v>
      </c>
      <c r="B62" s="1325"/>
      <c r="C62" s="1325"/>
      <c r="D62" s="1325"/>
      <c r="E62" s="1325"/>
      <c r="F62" s="1325"/>
      <c r="G62" s="1325"/>
      <c r="H62" s="1325"/>
      <c r="I62" s="1325"/>
      <c r="J62" s="1325"/>
      <c r="K62" s="1326"/>
      <c r="L62" s="17"/>
      <c r="M62" s="17"/>
      <c r="N62" s="17"/>
      <c r="O62" s="18"/>
      <c r="P62" s="17"/>
      <c r="Q62" s="19"/>
    </row>
    <row r="63" spans="1:18" ht="23.25" customHeight="1" thickTop="1" x14ac:dyDescent="0.2">
      <c r="A63" s="1404" t="s">
        <v>55</v>
      </c>
      <c r="B63" s="1405"/>
      <c r="C63" s="1405"/>
      <c r="D63" s="1405"/>
      <c r="E63" s="1405"/>
      <c r="F63" s="1405"/>
      <c r="G63" s="1405"/>
      <c r="H63" s="1405"/>
      <c r="I63" s="1405"/>
      <c r="J63" s="371"/>
      <c r="K63" s="372"/>
      <c r="L63" s="15">
        <f>(L25/L26)/100</f>
        <v>1.4849432929213924E-2</v>
      </c>
      <c r="M63" s="15"/>
      <c r="N63" s="8">
        <f>(N25/N26)/100</f>
        <v>1.7195121951219514E-2</v>
      </c>
      <c r="O63" s="579" t="e">
        <f>(O25/O26)/100</f>
        <v>#DIV/0!</v>
      </c>
      <c r="P63" s="16" t="e">
        <f>O63-N63</f>
        <v>#DIV/0!</v>
      </c>
      <c r="Q63" s="20" t="e">
        <f>IF(O63&lt;=N63,"OK","NOOK")</f>
        <v>#DIV/0!</v>
      </c>
    </row>
    <row r="64" spans="1:18" ht="24.75" customHeight="1" x14ac:dyDescent="0.2">
      <c r="A64" s="1340" t="s">
        <v>324</v>
      </c>
      <c r="B64" s="1280"/>
      <c r="C64" s="1280"/>
      <c r="D64" s="1280"/>
      <c r="E64" s="1280"/>
      <c r="F64" s="1280"/>
      <c r="G64" s="1280"/>
      <c r="H64" s="1280"/>
      <c r="I64" s="1280"/>
      <c r="J64" s="339"/>
      <c r="K64" s="339"/>
      <c r="L64" s="68">
        <f>L27/L28</f>
        <v>4.7241635687732346</v>
      </c>
      <c r="M64" s="68"/>
      <c r="N64" s="87">
        <f>N27/N28</f>
        <v>4.2802303262955856</v>
      </c>
      <c r="O64" s="580" t="e">
        <f>O27/O28</f>
        <v>#DIV/0!</v>
      </c>
      <c r="P64" s="68" t="e">
        <f>O64-N64</f>
        <v>#DIV/0!</v>
      </c>
      <c r="Q64" s="20" t="e">
        <f>IF(O64&lt;=N64,"OK","NOOK")</f>
        <v>#DIV/0!</v>
      </c>
    </row>
    <row r="65" spans="1:17" ht="24.75" customHeight="1" thickBot="1" x14ac:dyDescent="0.25">
      <c r="A65" s="1340" t="s">
        <v>319</v>
      </c>
      <c r="B65" s="1280"/>
      <c r="C65" s="1280"/>
      <c r="D65" s="1280"/>
      <c r="E65" s="1280"/>
      <c r="F65" s="1280"/>
      <c r="G65" s="1280"/>
      <c r="H65" s="1280"/>
      <c r="I65" s="1280"/>
      <c r="J65" s="339"/>
      <c r="K65" s="339"/>
      <c r="L65" s="16" t="e">
        <f>L30/L31</f>
        <v>#DIV/0!</v>
      </c>
      <c r="M65" s="272"/>
      <c r="N65" s="110" t="e">
        <f>N30/N31</f>
        <v>#DIV/0!</v>
      </c>
      <c r="O65" s="579" t="e">
        <f>O30/O31</f>
        <v>#DIV/0!</v>
      </c>
      <c r="P65" s="68" t="e">
        <f>O65-N65</f>
        <v>#DIV/0!</v>
      </c>
      <c r="Q65" s="20" t="e">
        <f>IF(O65&lt;=N65,"OK","NOOK")</f>
        <v>#DIV/0!</v>
      </c>
    </row>
    <row r="66" spans="1:17" ht="15" customHeight="1" thickTop="1" thickBot="1" x14ac:dyDescent="0.25">
      <c r="A66" s="1324" t="s">
        <v>274</v>
      </c>
      <c r="B66" s="1325"/>
      <c r="C66" s="1325"/>
      <c r="D66" s="1325"/>
      <c r="E66" s="1325"/>
      <c r="F66" s="1325"/>
      <c r="G66" s="1325"/>
      <c r="H66" s="1325"/>
      <c r="I66" s="1325"/>
      <c r="J66" s="1325"/>
      <c r="K66" s="1326"/>
      <c r="L66" s="79"/>
      <c r="M66" s="79"/>
      <c r="N66" s="75"/>
      <c r="O66" s="18"/>
      <c r="P66" s="17"/>
      <c r="Q66" s="80"/>
    </row>
    <row r="67" spans="1:17" ht="24" customHeight="1" thickTop="1" x14ac:dyDescent="0.2">
      <c r="A67" s="1407" t="s">
        <v>283</v>
      </c>
      <c r="B67" s="1399"/>
      <c r="C67" s="1399"/>
      <c r="D67" s="1399"/>
      <c r="E67" s="1399"/>
      <c r="F67" s="1399"/>
      <c r="G67" s="1399"/>
      <c r="H67" s="1399"/>
      <c r="I67" s="1399"/>
      <c r="J67" s="1399"/>
      <c r="K67" s="1400"/>
      <c r="L67" s="21">
        <f>L37</f>
        <v>4</v>
      </c>
      <c r="M67" s="21"/>
      <c r="N67" s="12">
        <f>N37</f>
        <v>4</v>
      </c>
      <c r="O67" s="578">
        <f>O37</f>
        <v>0</v>
      </c>
      <c r="P67" s="68">
        <f>O67-N67</f>
        <v>-4</v>
      </c>
      <c r="Q67" s="20" t="str">
        <f>IF(O67&gt;=N67,"OK","NOOK")</f>
        <v>NOOK</v>
      </c>
    </row>
    <row r="68" spans="1:17" ht="21" customHeight="1" thickBot="1" x14ac:dyDescent="0.25">
      <c r="A68" s="1402" t="s">
        <v>318</v>
      </c>
      <c r="B68" s="1401"/>
      <c r="C68" s="1401"/>
      <c r="D68" s="1401"/>
      <c r="E68" s="1401"/>
      <c r="F68" s="1401"/>
      <c r="G68" s="1401"/>
      <c r="H68" s="1401"/>
      <c r="I68" s="1401"/>
      <c r="J68" s="1401"/>
      <c r="K68" s="1403"/>
      <c r="L68" s="124">
        <f>L36</f>
        <v>0</v>
      </c>
      <c r="M68" s="124"/>
      <c r="N68" s="87">
        <f>N36</f>
        <v>0</v>
      </c>
      <c r="O68" s="580">
        <f>O36</f>
        <v>0</v>
      </c>
      <c r="P68" s="68">
        <f>O68-N68</f>
        <v>0</v>
      </c>
      <c r="Q68" s="20" t="str">
        <f>IF(O68&lt;=N68,"OK","NOOK")</f>
        <v>OK</v>
      </c>
    </row>
    <row r="69" spans="1:17" ht="15" customHeight="1" thickTop="1" thickBot="1" x14ac:dyDescent="0.25">
      <c r="A69" s="1324" t="s">
        <v>275</v>
      </c>
      <c r="B69" s="1325"/>
      <c r="C69" s="1325"/>
      <c r="D69" s="1325"/>
      <c r="E69" s="1325"/>
      <c r="F69" s="1325"/>
      <c r="G69" s="1325"/>
      <c r="H69" s="1325"/>
      <c r="I69" s="1325"/>
      <c r="J69" s="1325"/>
      <c r="K69" s="1326"/>
      <c r="L69" s="73"/>
      <c r="M69" s="481"/>
      <c r="N69" s="77"/>
      <c r="O69" s="18"/>
      <c r="P69" s="17"/>
      <c r="Q69" s="78"/>
    </row>
    <row r="70" spans="1:17" ht="23.25" customHeight="1" thickTop="1" thickBot="1" x14ac:dyDescent="0.25">
      <c r="A70" s="1392" t="s">
        <v>57</v>
      </c>
      <c r="B70" s="1393"/>
      <c r="C70" s="1393"/>
      <c r="D70" s="1393"/>
      <c r="E70" s="1393"/>
      <c r="F70" s="1393"/>
      <c r="G70" s="1393"/>
      <c r="H70" s="1393"/>
      <c r="I70" s="1393"/>
      <c r="J70" s="1394"/>
      <c r="K70" s="1395"/>
      <c r="L70" s="83">
        <f>L41/L27</f>
        <v>34.910764872521248</v>
      </c>
      <c r="M70" s="83"/>
      <c r="N70" s="134">
        <f>N41/N27</f>
        <v>37.130044843049326</v>
      </c>
      <c r="O70" s="603" t="e">
        <f>O41/O27</f>
        <v>#DIV/0!</v>
      </c>
      <c r="P70" s="83" t="e">
        <f>O70-N70</f>
        <v>#DIV/0!</v>
      </c>
      <c r="Q70" s="20" t="e">
        <f>IF(O70&lt;=N70,"OK","NOOK")</f>
        <v>#DIV/0!</v>
      </c>
    </row>
    <row r="71" spans="1:17" ht="23.25" customHeight="1" thickTop="1" x14ac:dyDescent="0.2">
      <c r="A71" s="1330" t="s">
        <v>58</v>
      </c>
      <c r="B71" s="1280"/>
      <c r="C71" s="1280"/>
      <c r="D71" s="1280"/>
      <c r="E71" s="1280"/>
      <c r="F71" s="1280"/>
      <c r="G71" s="1280"/>
      <c r="H71" s="1280"/>
      <c r="I71" s="1280"/>
      <c r="J71" s="367"/>
      <c r="K71" s="369"/>
      <c r="L71" s="85">
        <f>L42/L41</f>
        <v>1.0151037088128825</v>
      </c>
      <c r="M71" s="85"/>
      <c r="N71" s="9">
        <f>N42/N41</f>
        <v>0.99137681159420288</v>
      </c>
      <c r="O71" s="596" t="e">
        <f>O42/O41</f>
        <v>#DIV/0!</v>
      </c>
      <c r="P71" s="83" t="e">
        <f>O71-N71</f>
        <v>#DIV/0!</v>
      </c>
      <c r="Q71" s="20" t="e">
        <f>IF(O71&gt;=N71,"OK","NOOK")</f>
        <v>#DIV/0!</v>
      </c>
    </row>
    <row r="72" spans="1:17" ht="23.25" customHeight="1" thickBot="1" x14ac:dyDescent="0.25">
      <c r="A72" s="1330" t="s">
        <v>317</v>
      </c>
      <c r="B72" s="1280"/>
      <c r="C72" s="1280"/>
      <c r="D72" s="1280"/>
      <c r="E72" s="1280"/>
      <c r="F72" s="1280"/>
      <c r="G72" s="1280"/>
      <c r="H72" s="1280"/>
      <c r="I72" s="1280"/>
      <c r="J72" s="1396"/>
      <c r="K72" s="1397"/>
      <c r="L72" s="117">
        <f>L41/L24</f>
        <v>134.92883211678833</v>
      </c>
      <c r="M72" s="117"/>
      <c r="N72" s="118">
        <f>N41/N24</f>
        <v>154.47761194029852</v>
      </c>
      <c r="O72" s="604" t="e">
        <f>O41/O24</f>
        <v>#DIV/0!</v>
      </c>
      <c r="P72" s="117" t="e">
        <f>O72-N72</f>
        <v>#DIV/0!</v>
      </c>
      <c r="Q72" s="20" t="e">
        <f>IF(O72&lt;=N72,"OK","NOOK")</f>
        <v>#DIV/0!</v>
      </c>
    </row>
    <row r="73" spans="1:17" ht="23.25" customHeight="1" thickTop="1" thickBot="1" x14ac:dyDescent="0.25">
      <c r="A73" s="1330" t="s">
        <v>19</v>
      </c>
      <c r="B73" s="1280"/>
      <c r="C73" s="1280"/>
      <c r="D73" s="1280"/>
      <c r="E73" s="1280"/>
      <c r="F73" s="1280"/>
      <c r="G73" s="1280"/>
      <c r="H73" s="1280"/>
      <c r="I73" s="1280"/>
      <c r="J73" s="1396"/>
      <c r="K73" s="1406"/>
      <c r="L73" s="117">
        <f>L43/L25</f>
        <v>45.82565183039241</v>
      </c>
      <c r="M73" s="117"/>
      <c r="N73" s="118">
        <f>N43/N25</f>
        <v>46.099290780141843</v>
      </c>
      <c r="O73" s="604" t="e">
        <f>O43/O25</f>
        <v>#DIV/0!</v>
      </c>
      <c r="P73" s="117" t="e">
        <f>O73-N73</f>
        <v>#DIV/0!</v>
      </c>
      <c r="Q73" s="20" t="e">
        <f>IF(O73&lt;=N73,"OK","NOOK")</f>
        <v>#DIV/0!</v>
      </c>
    </row>
    <row r="74" spans="1:17" ht="23.25" customHeight="1" thickTop="1" thickBot="1" x14ac:dyDescent="0.25">
      <c r="A74" s="1401"/>
      <c r="B74" s="1401"/>
      <c r="C74" s="1401"/>
      <c r="D74" s="1401"/>
      <c r="E74" s="1401"/>
      <c r="F74" s="1401"/>
      <c r="G74" s="1401"/>
      <c r="H74" s="1401"/>
      <c r="I74" s="1401"/>
      <c r="J74" s="370"/>
      <c r="K74" s="370"/>
      <c r="L74" s="119"/>
      <c r="M74" s="119"/>
      <c r="N74" s="115"/>
      <c r="O74" s="605"/>
      <c r="P74" s="119"/>
      <c r="Q74" s="368"/>
    </row>
    <row r="75" spans="1:17" ht="14.25" customHeight="1" thickTop="1" thickBot="1" x14ac:dyDescent="0.25">
      <c r="A75" s="1324" t="s">
        <v>276</v>
      </c>
      <c r="B75" s="1325"/>
      <c r="C75" s="1325"/>
      <c r="D75" s="1325"/>
      <c r="E75" s="1325"/>
      <c r="F75" s="1325"/>
      <c r="G75" s="1325"/>
      <c r="H75" s="1325"/>
      <c r="I75" s="1325"/>
      <c r="J75" s="1325"/>
      <c r="K75" s="1325"/>
      <c r="L75" s="73"/>
      <c r="M75" s="73"/>
      <c r="N75" s="75"/>
      <c r="O75" s="74"/>
      <c r="P75" s="84"/>
      <c r="Q75" s="76"/>
    </row>
    <row r="76" spans="1:17" ht="24.75" customHeight="1" thickTop="1" x14ac:dyDescent="0.2">
      <c r="A76" s="1398" t="s">
        <v>315</v>
      </c>
      <c r="B76" s="1399"/>
      <c r="C76" s="1399"/>
      <c r="D76" s="1399"/>
      <c r="E76" s="1399"/>
      <c r="F76" s="1399"/>
      <c r="G76" s="1399"/>
      <c r="H76" s="1399"/>
      <c r="I76" s="1399"/>
      <c r="J76" s="1399"/>
      <c r="K76" s="1400"/>
      <c r="L76" s="15" t="str">
        <f>L51</f>
        <v>-</v>
      </c>
      <c r="M76" s="15"/>
      <c r="N76" s="8">
        <f>N51</f>
        <v>0</v>
      </c>
      <c r="O76" s="601">
        <f>O51</f>
        <v>0</v>
      </c>
      <c r="P76" s="131">
        <f>O76-N76</f>
        <v>0</v>
      </c>
      <c r="Q76" s="14" t="str">
        <f>IF(O76&lt;=N76,"OK","NOOK")</f>
        <v>OK</v>
      </c>
    </row>
    <row r="77" spans="1:17" ht="25.5" customHeight="1" x14ac:dyDescent="0.2">
      <c r="A77" s="1330" t="s">
        <v>316</v>
      </c>
      <c r="B77" s="1280"/>
      <c r="C77" s="1280"/>
      <c r="D77" s="1280"/>
      <c r="E77" s="1280"/>
      <c r="F77" s="1280"/>
      <c r="G77" s="1280"/>
      <c r="H77" s="1280"/>
      <c r="I77" s="1280"/>
      <c r="J77" s="1280"/>
      <c r="K77" s="1341"/>
      <c r="L77" s="16">
        <f>L50/L28</f>
        <v>0</v>
      </c>
      <c r="M77" s="16"/>
      <c r="N77" s="86">
        <f>N50/N28</f>
        <v>0</v>
      </c>
      <c r="O77" s="602" t="e">
        <f>O50/O28</f>
        <v>#DIV/0!</v>
      </c>
      <c r="P77" s="16" t="e">
        <f>O77-N77</f>
        <v>#DIV/0!</v>
      </c>
      <c r="Q77" s="20" t="e">
        <f>IF(O77&lt;=N77,"OK","NOOK")</f>
        <v>#DIV/0!</v>
      </c>
    </row>
    <row r="78" spans="1:17" ht="19.5" customHeight="1" thickBot="1" x14ac:dyDescent="0.25">
      <c r="A78" s="1327" t="s">
        <v>294</v>
      </c>
      <c r="B78" s="1328"/>
      <c r="C78" s="1328"/>
      <c r="D78" s="1328"/>
      <c r="E78" s="1328"/>
      <c r="F78" s="1328"/>
      <c r="G78" s="1328"/>
      <c r="H78" s="1328"/>
      <c r="I78" s="1328"/>
      <c r="J78" s="1328"/>
      <c r="K78" s="1328"/>
      <c r="L78" s="1328"/>
      <c r="M78" s="1328"/>
      <c r="N78" s="1328"/>
      <c r="O78" s="1328"/>
      <c r="P78" s="1328"/>
      <c r="Q78" s="1329"/>
    </row>
    <row r="79" spans="1:17" ht="36" customHeight="1" x14ac:dyDescent="0.2">
      <c r="A79" s="1213"/>
      <c r="B79" s="1214"/>
      <c r="C79" s="1214"/>
      <c r="D79" s="1214"/>
      <c r="E79" s="1214"/>
      <c r="F79" s="1214"/>
      <c r="G79" s="1214"/>
      <c r="H79" s="1214"/>
      <c r="I79" s="1214"/>
      <c r="J79" s="1214"/>
      <c r="K79" s="1214"/>
      <c r="L79" s="1214"/>
      <c r="M79" s="1214"/>
      <c r="N79" s="1214"/>
      <c r="O79" s="1214"/>
      <c r="P79" s="1214"/>
      <c r="Q79" s="1215"/>
    </row>
    <row r="80" spans="1:17" ht="82.5" customHeight="1" thickBot="1" x14ac:dyDescent="0.25">
      <c r="A80" s="1216"/>
      <c r="B80" s="1217"/>
      <c r="C80" s="1217"/>
      <c r="D80" s="1217"/>
      <c r="E80" s="1217"/>
      <c r="F80" s="1217"/>
      <c r="G80" s="1217"/>
      <c r="H80" s="1217"/>
      <c r="I80" s="1217"/>
      <c r="J80" s="1217"/>
      <c r="K80" s="1217"/>
      <c r="L80" s="1217"/>
      <c r="M80" s="1217"/>
      <c r="N80" s="1217"/>
      <c r="O80" s="1217"/>
      <c r="P80" s="1217"/>
      <c r="Q80" s="1218"/>
    </row>
    <row r="81" spans="1:17" ht="21" hidden="1" customHeight="1" x14ac:dyDescent="0.2">
      <c r="A81" s="5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7"/>
    </row>
  </sheetData>
  <mergeCells count="111">
    <mergeCell ref="R24:V24"/>
    <mergeCell ref="R25:V25"/>
    <mergeCell ref="R26:V26"/>
    <mergeCell ref="R27:V27"/>
    <mergeCell ref="R28:V28"/>
    <mergeCell ref="R29:V29"/>
    <mergeCell ref="R43:V43"/>
    <mergeCell ref="R44:V44"/>
    <mergeCell ref="N60:N61"/>
    <mergeCell ref="P60:P61"/>
    <mergeCell ref="L56:N56"/>
    <mergeCell ref="A52:Q52"/>
    <mergeCell ref="O60:O61"/>
    <mergeCell ref="O54:Q54"/>
    <mergeCell ref="L55:N55"/>
    <mergeCell ref="A24:F24"/>
    <mergeCell ref="A25:F25"/>
    <mergeCell ref="A29:F29"/>
    <mergeCell ref="A50:F50"/>
    <mergeCell ref="A44:F44"/>
    <mergeCell ref="A49:F49"/>
    <mergeCell ref="A35:F35"/>
    <mergeCell ref="A31:F31"/>
    <mergeCell ref="A39:F39"/>
    <mergeCell ref="A68:K68"/>
    <mergeCell ref="A63:I63"/>
    <mergeCell ref="R30:V30"/>
    <mergeCell ref="R31:V31"/>
    <mergeCell ref="J73:K73"/>
    <mergeCell ref="A67:K67"/>
    <mergeCell ref="A64:I64"/>
    <mergeCell ref="O57:Q57"/>
    <mergeCell ref="O56:Q56"/>
    <mergeCell ref="R41:V41"/>
    <mergeCell ref="O55:Q55"/>
    <mergeCell ref="R42:V42"/>
    <mergeCell ref="L60:L61"/>
    <mergeCell ref="A45:F45"/>
    <mergeCell ref="G34:Q34"/>
    <mergeCell ref="A43:F43"/>
    <mergeCell ref="G57:K57"/>
    <mergeCell ref="G54:I54"/>
    <mergeCell ref="A54:C54"/>
    <mergeCell ref="E57:F57"/>
    <mergeCell ref="E54:F54"/>
    <mergeCell ref="A51:F51"/>
    <mergeCell ref="A55:C55"/>
    <mergeCell ref="E55:F55"/>
    <mergeCell ref="A26:F26"/>
    <mergeCell ref="G40:Q40"/>
    <mergeCell ref="A42:F42"/>
    <mergeCell ref="A30:F30"/>
    <mergeCell ref="A28:F28"/>
    <mergeCell ref="A33:F33"/>
    <mergeCell ref="A34:F34"/>
    <mergeCell ref="A38:F38"/>
    <mergeCell ref="A40:F40"/>
    <mergeCell ref="A79:Q80"/>
    <mergeCell ref="A69:K69"/>
    <mergeCell ref="A78:Q78"/>
    <mergeCell ref="A75:K75"/>
    <mergeCell ref="A71:I71"/>
    <mergeCell ref="A70:K70"/>
    <mergeCell ref="J72:K72"/>
    <mergeCell ref="A77:K77"/>
    <mergeCell ref="A76:K76"/>
    <mergeCell ref="A73:I73"/>
    <mergeCell ref="A74:I74"/>
    <mergeCell ref="A72:I72"/>
    <mergeCell ref="A1:O1"/>
    <mergeCell ref="G23:Q23"/>
    <mergeCell ref="A22:F22"/>
    <mergeCell ref="A23:F23"/>
    <mergeCell ref="A2:Q2"/>
    <mergeCell ref="A8:Q8"/>
    <mergeCell ref="A9:Q10"/>
    <mergeCell ref="A11:Q11"/>
    <mergeCell ref="E5:J5"/>
    <mergeCell ref="A19:Q19"/>
    <mergeCell ref="E6:J6"/>
    <mergeCell ref="A12:Q16"/>
    <mergeCell ref="L4:O4"/>
    <mergeCell ref="A17:Q17"/>
    <mergeCell ref="E4:J4"/>
    <mergeCell ref="A18:Q18"/>
    <mergeCell ref="A20:Q20"/>
    <mergeCell ref="A21:Q21"/>
    <mergeCell ref="A66:K66"/>
    <mergeCell ref="E56:F56"/>
    <mergeCell ref="A27:F27"/>
    <mergeCell ref="A36:F36"/>
    <mergeCell ref="G35:Q35"/>
    <mergeCell ref="L54:N54"/>
    <mergeCell ref="A47:F47"/>
    <mergeCell ref="Q60:Q61"/>
    <mergeCell ref="A37:F37"/>
    <mergeCell ref="A48:F48"/>
    <mergeCell ref="A46:F46"/>
    <mergeCell ref="G56:K56"/>
    <mergeCell ref="A62:K62"/>
    <mergeCell ref="G49:Q49"/>
    <mergeCell ref="A65:I65"/>
    <mergeCell ref="A57:C57"/>
    <mergeCell ref="A60:K61"/>
    <mergeCell ref="A41:F41"/>
    <mergeCell ref="L57:N57"/>
    <mergeCell ref="A53:F53"/>
    <mergeCell ref="G53:Q53"/>
    <mergeCell ref="G55:K55"/>
    <mergeCell ref="A56:C56"/>
    <mergeCell ref="A32:F32"/>
  </mergeCells>
  <phoneticPr fontId="0" type="noConversion"/>
  <pageMargins left="0.39370078740157483" right="0.39370078740157483" top="0.6692913385826772" bottom="0.19685039370078741" header="0.19685039370078741" footer="0.19685039370078741"/>
  <pageSetup paperSize="9" scale="58" orientation="portrait"/>
  <headerFooter alignWithMargins="0">
    <oddHeader>&amp;C&amp;B</oddHeader>
    <oddFooter>&amp;R&amp;P</oddFooter>
  </headerFooter>
  <rowBreaks count="1" manualBreakCount="1">
    <brk id="8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>
    <tabColor indexed="13"/>
    <pageSetUpPr fitToPage="1"/>
  </sheetPr>
  <dimension ref="A1:U86"/>
  <sheetViews>
    <sheetView topLeftCell="A51" zoomScale="120" zoomScaleNormal="120" workbookViewId="0">
      <selection activeCell="M69" sqref="M69"/>
    </sheetView>
  </sheetViews>
  <sheetFormatPr defaultColWidth="9.140625" defaultRowHeight="12.75" x14ac:dyDescent="0.2"/>
  <cols>
    <col min="1" max="6" width="9.140625" style="143"/>
    <col min="7" max="7" width="12.28515625" style="143" customWidth="1"/>
    <col min="8" max="8" width="11.7109375" style="143" customWidth="1"/>
    <col min="9" max="9" width="12" style="143" customWidth="1"/>
    <col min="10" max="10" width="0.28515625" style="143" hidden="1" customWidth="1"/>
    <col min="11" max="11" width="9.140625" style="143" hidden="1" customWidth="1"/>
    <col min="12" max="12" width="12.42578125" style="143" customWidth="1"/>
    <col min="13" max="13" width="12" style="143" customWidth="1"/>
    <col min="14" max="14" width="12.7109375" style="143" customWidth="1"/>
    <col min="15" max="15" width="11.42578125" style="143" customWidth="1"/>
    <col min="16" max="16" width="11" style="143" customWidth="1"/>
    <col min="17" max="16384" width="9.140625" style="143"/>
  </cols>
  <sheetData>
    <row r="1" spans="1:16" ht="21.75" customHeight="1" thickBot="1" x14ac:dyDescent="0.25">
      <c r="A1" s="1177"/>
      <c r="B1" s="1178"/>
      <c r="C1" s="1178"/>
      <c r="D1" s="1178"/>
      <c r="E1" s="1178"/>
      <c r="F1" s="1178"/>
      <c r="G1" s="1178"/>
      <c r="H1" s="1178"/>
      <c r="I1" s="1178"/>
      <c r="J1" s="1178"/>
      <c r="K1" s="1178"/>
      <c r="L1" s="1178"/>
      <c r="M1" s="1178"/>
      <c r="N1" s="1178"/>
      <c r="O1" s="575" t="s">
        <v>284</v>
      </c>
      <c r="P1" s="576">
        <f>Caratteristiche!N1</f>
        <v>2023</v>
      </c>
    </row>
    <row r="2" spans="1:16" ht="24.75" customHeight="1" x14ac:dyDescent="0.2">
      <c r="A2" s="1184" t="s">
        <v>285</v>
      </c>
      <c r="B2" s="1185"/>
      <c r="C2" s="1185"/>
      <c r="D2" s="1185"/>
      <c r="E2" s="1185"/>
      <c r="F2" s="1185"/>
      <c r="G2" s="1185"/>
      <c r="H2" s="1185"/>
      <c r="I2" s="1185"/>
      <c r="J2" s="1185"/>
      <c r="K2" s="1185"/>
      <c r="L2" s="1185"/>
      <c r="M2" s="1185"/>
      <c r="N2" s="1185"/>
      <c r="O2" s="1186"/>
      <c r="P2" s="1187"/>
    </row>
    <row r="3" spans="1:16" x14ac:dyDescent="0.2">
      <c r="A3" s="144"/>
      <c r="P3" s="145"/>
    </row>
    <row r="4" spans="1:16" x14ac:dyDescent="0.2">
      <c r="A4" s="144" t="s">
        <v>286</v>
      </c>
      <c r="E4" s="1197" t="s">
        <v>299</v>
      </c>
      <c r="F4" s="1197"/>
      <c r="G4" s="1197"/>
      <c r="H4" s="1197"/>
      <c r="I4" s="1197"/>
      <c r="J4" s="1197"/>
      <c r="P4" s="146"/>
    </row>
    <row r="5" spans="1:16" x14ac:dyDescent="0.2">
      <c r="A5" s="144" t="s">
        <v>287</v>
      </c>
      <c r="E5" s="1197" t="s">
        <v>287</v>
      </c>
      <c r="F5" s="1197"/>
      <c r="G5" s="1197"/>
      <c r="H5" s="1197"/>
      <c r="I5" s="1197"/>
      <c r="J5" s="1197"/>
      <c r="P5" s="146"/>
    </row>
    <row r="6" spans="1:16" x14ac:dyDescent="0.2">
      <c r="A6" s="144" t="s">
        <v>288</v>
      </c>
      <c r="E6" s="1197" t="s">
        <v>300</v>
      </c>
      <c r="F6" s="1197"/>
      <c r="G6" s="1197"/>
      <c r="H6" s="1197"/>
      <c r="I6" s="1197"/>
      <c r="J6" s="1197"/>
      <c r="P6" s="146"/>
    </row>
    <row r="7" spans="1:16" ht="13.5" thickBot="1" x14ac:dyDescent="0.25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9"/>
    </row>
    <row r="8" spans="1:16" x14ac:dyDescent="0.2">
      <c r="A8" s="1188" t="s">
        <v>314</v>
      </c>
      <c r="B8" s="1189"/>
      <c r="C8" s="1189"/>
      <c r="D8" s="1189"/>
      <c r="E8" s="1189"/>
      <c r="F8" s="1189"/>
      <c r="G8" s="1189"/>
      <c r="H8" s="1189"/>
      <c r="I8" s="1189"/>
      <c r="J8" s="1189"/>
      <c r="K8" s="1189"/>
      <c r="L8" s="1189"/>
      <c r="M8" s="1189"/>
      <c r="N8" s="1189"/>
      <c r="O8" s="1189"/>
      <c r="P8" s="1190"/>
    </row>
    <row r="9" spans="1:16" ht="12.75" customHeight="1" x14ac:dyDescent="0.2">
      <c r="A9" s="1191" t="s">
        <v>247</v>
      </c>
      <c r="B9" s="1192"/>
      <c r="C9" s="1192"/>
      <c r="D9" s="1192"/>
      <c r="E9" s="1192"/>
      <c r="F9" s="1192"/>
      <c r="G9" s="1192"/>
      <c r="H9" s="1192"/>
      <c r="I9" s="1192"/>
      <c r="J9" s="1192"/>
      <c r="K9" s="1192"/>
      <c r="L9" s="1192"/>
      <c r="M9" s="1192"/>
      <c r="N9" s="1192"/>
      <c r="O9" s="1192"/>
      <c r="P9" s="1193"/>
    </row>
    <row r="10" spans="1:16" x14ac:dyDescent="0.2">
      <c r="A10" s="1194"/>
      <c r="B10" s="1195"/>
      <c r="C10" s="1195"/>
      <c r="D10" s="1195"/>
      <c r="E10" s="1195"/>
      <c r="F10" s="1195"/>
      <c r="G10" s="1195"/>
      <c r="H10" s="1195"/>
      <c r="I10" s="1195"/>
      <c r="J10" s="1195"/>
      <c r="K10" s="1195"/>
      <c r="L10" s="1195"/>
      <c r="M10" s="1195"/>
      <c r="N10" s="1195"/>
      <c r="O10" s="1195"/>
      <c r="P10" s="1196"/>
    </row>
    <row r="11" spans="1:16" x14ac:dyDescent="0.2">
      <c r="A11" s="1206" t="s">
        <v>296</v>
      </c>
      <c r="B11" s="1207"/>
      <c r="C11" s="1207"/>
      <c r="D11" s="1207"/>
      <c r="E11" s="1207"/>
      <c r="F11" s="1207"/>
      <c r="G11" s="1207"/>
      <c r="H11" s="1207"/>
      <c r="I11" s="1207"/>
      <c r="J11" s="1207"/>
      <c r="K11" s="1207"/>
      <c r="L11" s="1207"/>
      <c r="M11" s="1207"/>
      <c r="N11" s="1207"/>
      <c r="O11" s="1207"/>
      <c r="P11" s="1208"/>
    </row>
    <row r="12" spans="1:16" ht="14.25" customHeight="1" x14ac:dyDescent="0.2">
      <c r="A12" s="1191" t="s">
        <v>242</v>
      </c>
      <c r="B12" s="1198"/>
      <c r="C12" s="1198"/>
      <c r="D12" s="1198"/>
      <c r="E12" s="1198"/>
      <c r="F12" s="1198"/>
      <c r="G12" s="1198"/>
      <c r="H12" s="1198"/>
      <c r="I12" s="1198"/>
      <c r="J12" s="1198"/>
      <c r="K12" s="1198"/>
      <c r="L12" s="1198"/>
      <c r="M12" s="1198"/>
      <c r="N12" s="1198"/>
      <c r="O12" s="1198"/>
      <c r="P12" s="1199"/>
    </row>
    <row r="13" spans="1:16" ht="14.25" customHeight="1" x14ac:dyDescent="0.2">
      <c r="A13" s="1200"/>
      <c r="B13" s="1201"/>
      <c r="C13" s="1201"/>
      <c r="D13" s="1201"/>
      <c r="E13" s="1201"/>
      <c r="F13" s="1201"/>
      <c r="G13" s="1201"/>
      <c r="H13" s="1201"/>
      <c r="I13" s="1201"/>
      <c r="J13" s="1201"/>
      <c r="K13" s="1201"/>
      <c r="L13" s="1201"/>
      <c r="M13" s="1201"/>
      <c r="N13" s="1201"/>
      <c r="O13" s="1201"/>
      <c r="P13" s="1202"/>
    </row>
    <row r="14" spans="1:16" ht="14.25" customHeight="1" x14ac:dyDescent="0.2">
      <c r="A14" s="1200"/>
      <c r="B14" s="1201"/>
      <c r="C14" s="1201"/>
      <c r="D14" s="1201"/>
      <c r="E14" s="1201"/>
      <c r="F14" s="1201"/>
      <c r="G14" s="1201"/>
      <c r="H14" s="1201"/>
      <c r="I14" s="1201"/>
      <c r="J14" s="1201"/>
      <c r="K14" s="1201"/>
      <c r="L14" s="1201"/>
      <c r="M14" s="1201"/>
      <c r="N14" s="1201"/>
      <c r="O14" s="1201"/>
      <c r="P14" s="1202"/>
    </row>
    <row r="15" spans="1:16" ht="14.25" customHeight="1" x14ac:dyDescent="0.2">
      <c r="A15" s="1200"/>
      <c r="B15" s="1201"/>
      <c r="C15" s="1201"/>
      <c r="D15" s="1201"/>
      <c r="E15" s="1201"/>
      <c r="F15" s="1201"/>
      <c r="G15" s="1201"/>
      <c r="H15" s="1201"/>
      <c r="I15" s="1201"/>
      <c r="J15" s="1201"/>
      <c r="K15" s="1201"/>
      <c r="L15" s="1201"/>
      <c r="M15" s="1201"/>
      <c r="N15" s="1201"/>
      <c r="O15" s="1201"/>
      <c r="P15" s="1202"/>
    </row>
    <row r="16" spans="1:16" ht="14.25" customHeight="1" x14ac:dyDescent="0.2">
      <c r="A16" s="1203"/>
      <c r="B16" s="1204"/>
      <c r="C16" s="1204"/>
      <c r="D16" s="1204"/>
      <c r="E16" s="1204"/>
      <c r="F16" s="1204"/>
      <c r="G16" s="1204"/>
      <c r="H16" s="1204"/>
      <c r="I16" s="1204"/>
      <c r="J16" s="1204"/>
      <c r="K16" s="1204"/>
      <c r="L16" s="1204"/>
      <c r="M16" s="1204"/>
      <c r="N16" s="1204"/>
      <c r="O16" s="1204"/>
      <c r="P16" s="1205"/>
    </row>
    <row r="17" spans="1:21" ht="14.25" customHeight="1" x14ac:dyDescent="0.2">
      <c r="A17" s="1206" t="s">
        <v>94</v>
      </c>
      <c r="B17" s="1207"/>
      <c r="C17" s="1207"/>
      <c r="D17" s="1207"/>
      <c r="E17" s="1207"/>
      <c r="F17" s="1207"/>
      <c r="G17" s="1207"/>
      <c r="H17" s="1207"/>
      <c r="I17" s="1207"/>
      <c r="J17" s="1207"/>
      <c r="K17" s="1207"/>
      <c r="L17" s="1207"/>
      <c r="M17" s="1207"/>
      <c r="N17" s="1207"/>
      <c r="O17" s="1207"/>
      <c r="P17" s="1208"/>
    </row>
    <row r="18" spans="1:21" ht="54" customHeight="1" x14ac:dyDescent="0.2">
      <c r="A18" s="1245" t="s">
        <v>95</v>
      </c>
      <c r="B18" s="1246"/>
      <c r="C18" s="1246"/>
      <c r="D18" s="1246"/>
      <c r="E18" s="1246"/>
      <c r="F18" s="1246"/>
      <c r="G18" s="1246"/>
      <c r="H18" s="1246"/>
      <c r="I18" s="1246"/>
      <c r="J18" s="1246"/>
      <c r="K18" s="1246"/>
      <c r="L18" s="1246"/>
      <c r="M18" s="1246"/>
      <c r="N18" s="1246"/>
      <c r="O18" s="1246"/>
      <c r="P18" s="1247"/>
    </row>
    <row r="19" spans="1:21" ht="14.25" customHeight="1" x14ac:dyDescent="0.2">
      <c r="A19" s="1206" t="s">
        <v>142</v>
      </c>
      <c r="B19" s="1207"/>
      <c r="C19" s="1207"/>
      <c r="D19" s="1207"/>
      <c r="E19" s="1207"/>
      <c r="F19" s="1207"/>
      <c r="G19" s="1207"/>
      <c r="H19" s="1207"/>
      <c r="I19" s="1207"/>
      <c r="J19" s="1207"/>
      <c r="K19" s="1207"/>
      <c r="L19" s="1207"/>
      <c r="M19" s="1207"/>
      <c r="N19" s="1207"/>
      <c r="O19" s="1207"/>
      <c r="P19" s="1208"/>
    </row>
    <row r="20" spans="1:21" ht="26.25" customHeight="1" thickBot="1" x14ac:dyDescent="0.25">
      <c r="A20" s="1191" t="s">
        <v>119</v>
      </c>
      <c r="B20" s="1198"/>
      <c r="C20" s="1198"/>
      <c r="D20" s="1198"/>
      <c r="E20" s="1198"/>
      <c r="F20" s="1198"/>
      <c r="G20" s="1198"/>
      <c r="H20" s="1198"/>
      <c r="I20" s="1198"/>
      <c r="J20" s="1198"/>
      <c r="K20" s="1198"/>
      <c r="L20" s="1198"/>
      <c r="M20" s="1198"/>
      <c r="N20" s="1198"/>
      <c r="O20" s="1198"/>
      <c r="P20" s="1199"/>
    </row>
    <row r="21" spans="1:21" ht="13.5" customHeight="1" thickBot="1" x14ac:dyDescent="0.25">
      <c r="A21" s="1209" t="s">
        <v>289</v>
      </c>
      <c r="B21" s="1210"/>
      <c r="C21" s="1210"/>
      <c r="D21" s="1210"/>
      <c r="E21" s="1210"/>
      <c r="F21" s="1210"/>
      <c r="G21" s="1210"/>
      <c r="H21" s="1210"/>
      <c r="I21" s="1210"/>
      <c r="J21" s="1210"/>
      <c r="K21" s="1210"/>
      <c r="L21" s="1210"/>
      <c r="M21" s="1210"/>
      <c r="N21" s="1210"/>
      <c r="O21" s="1211"/>
      <c r="P21" s="1212"/>
    </row>
    <row r="22" spans="1:21" ht="49.5" customHeight="1" x14ac:dyDescent="0.2">
      <c r="A22" s="1182"/>
      <c r="B22" s="1183"/>
      <c r="C22" s="1183"/>
      <c r="D22" s="1183"/>
      <c r="E22" s="1183"/>
      <c r="F22" s="1183"/>
      <c r="G22" s="150">
        <f>P1-3</f>
        <v>2020</v>
      </c>
      <c r="H22" s="150">
        <f>P1-2</f>
        <v>2021</v>
      </c>
      <c r="I22" s="150">
        <f>P1-1</f>
        <v>2022</v>
      </c>
      <c r="J22" s="151" t="s">
        <v>301</v>
      </c>
      <c r="K22" s="152" t="s">
        <v>277</v>
      </c>
      <c r="L22" s="153" t="s">
        <v>301</v>
      </c>
      <c r="M22" s="621" t="s">
        <v>518</v>
      </c>
      <c r="N22" s="34" t="s">
        <v>519</v>
      </c>
      <c r="O22" s="154" t="s">
        <v>16</v>
      </c>
      <c r="P22" s="155" t="s">
        <v>84</v>
      </c>
    </row>
    <row r="23" spans="1:21" ht="12.75" customHeight="1" x14ac:dyDescent="0.2">
      <c r="A23" s="1143" t="s">
        <v>290</v>
      </c>
      <c r="B23" s="1144"/>
      <c r="C23" s="1144"/>
      <c r="D23" s="1144"/>
      <c r="E23" s="1144"/>
      <c r="F23" s="1144"/>
      <c r="G23" s="1179"/>
      <c r="H23" s="1179"/>
      <c r="I23" s="1179"/>
      <c r="J23" s="1179"/>
      <c r="K23" s="1179"/>
      <c r="L23" s="1179"/>
      <c r="M23" s="1179"/>
      <c r="N23" s="1179"/>
      <c r="O23" s="1179"/>
      <c r="P23" s="1181"/>
    </row>
    <row r="24" spans="1:21" ht="12.75" customHeight="1" x14ac:dyDescent="0.2">
      <c r="A24" s="1249" t="s">
        <v>272</v>
      </c>
      <c r="B24" s="1250"/>
      <c r="C24" s="1250"/>
      <c r="D24" s="1250"/>
      <c r="E24" s="1250"/>
      <c r="F24" s="1250"/>
      <c r="G24" s="156">
        <v>565</v>
      </c>
      <c r="H24" s="156">
        <v>547</v>
      </c>
      <c r="I24" s="156">
        <v>532</v>
      </c>
      <c r="J24" s="157">
        <f>(G24+H24+I24)/3</f>
        <v>548</v>
      </c>
      <c r="K24" s="158"/>
      <c r="L24" s="236">
        <f>(G24+H24+I24)/3</f>
        <v>548</v>
      </c>
      <c r="M24" s="626">
        <v>536</v>
      </c>
      <c r="N24" s="203"/>
      <c r="O24" s="702"/>
      <c r="P24" s="703"/>
      <c r="Q24" s="1250"/>
      <c r="R24" s="1250"/>
      <c r="S24" s="1250"/>
      <c r="T24" s="1250"/>
      <c r="U24" s="1250"/>
    </row>
    <row r="25" spans="1:21" x14ac:dyDescent="0.2">
      <c r="A25" s="1119" t="s">
        <v>325</v>
      </c>
      <c r="B25" s="1120"/>
      <c r="C25" s="1120"/>
      <c r="D25" s="1120"/>
      <c r="E25" s="1120"/>
      <c r="F25" s="1120"/>
      <c r="G25" s="156">
        <v>3</v>
      </c>
      <c r="H25" s="156">
        <v>3</v>
      </c>
      <c r="I25" s="156">
        <v>3</v>
      </c>
      <c r="J25" s="43">
        <f t="shared" ref="J25:J31" si="0">(G25+H25+I25)/3</f>
        <v>3</v>
      </c>
      <c r="K25" s="44"/>
      <c r="L25" s="166">
        <f t="shared" ref="L25:L37" si="1">(G25+H25+I25)/3</f>
        <v>3</v>
      </c>
      <c r="M25" s="627">
        <v>3</v>
      </c>
      <c r="N25" s="46"/>
      <c r="O25" s="696">
        <f t="shared" ref="O25:O33" si="2">(N25/L25)-100%</f>
        <v>-1</v>
      </c>
      <c r="P25" s="697">
        <f t="shared" ref="P25:P33" si="3">(N25/M25)-100%</f>
        <v>-1</v>
      </c>
      <c r="Q25" s="1120"/>
      <c r="R25" s="1120"/>
      <c r="S25" s="1120"/>
      <c r="T25" s="1120"/>
      <c r="U25" s="1120"/>
    </row>
    <row r="26" spans="1:21" ht="14.25" hidden="1" customHeight="1" x14ac:dyDescent="0.2">
      <c r="A26" s="1414" t="s">
        <v>333</v>
      </c>
      <c r="B26" s="1248"/>
      <c r="C26" s="1248"/>
      <c r="D26" s="1248"/>
      <c r="E26" s="1248"/>
      <c r="F26" s="1248"/>
      <c r="G26" s="156"/>
      <c r="H26" s="156"/>
      <c r="I26" s="156"/>
      <c r="J26" s="162">
        <f t="shared" si="0"/>
        <v>0</v>
      </c>
      <c r="K26" s="163"/>
      <c r="L26" s="164">
        <f t="shared" si="1"/>
        <v>0</v>
      </c>
      <c r="M26" s="624"/>
      <c r="N26" s="165"/>
      <c r="O26" s="696" t="e">
        <f t="shared" si="2"/>
        <v>#DIV/0!</v>
      </c>
      <c r="P26" s="697" t="e">
        <f t="shared" si="3"/>
        <v>#DIV/0!</v>
      </c>
      <c r="Q26" s="1248"/>
      <c r="R26" s="1248"/>
      <c r="S26" s="1248"/>
      <c r="T26" s="1248"/>
      <c r="U26" s="1248"/>
    </row>
    <row r="27" spans="1:21" ht="12.75" hidden="1" customHeight="1" x14ac:dyDescent="0.2">
      <c r="A27" s="1414" t="s">
        <v>334</v>
      </c>
      <c r="B27" s="1248"/>
      <c r="C27" s="1248"/>
      <c r="D27" s="1248"/>
      <c r="E27" s="1248"/>
      <c r="F27" s="1248"/>
      <c r="G27" s="156"/>
      <c r="H27" s="156"/>
      <c r="I27" s="156"/>
      <c r="J27" s="162">
        <f t="shared" si="0"/>
        <v>0</v>
      </c>
      <c r="K27" s="163"/>
      <c r="L27" s="164">
        <f t="shared" si="1"/>
        <v>0</v>
      </c>
      <c r="M27" s="624"/>
      <c r="N27" s="165"/>
      <c r="O27" s="696" t="e">
        <f t="shared" si="2"/>
        <v>#DIV/0!</v>
      </c>
      <c r="P27" s="697" t="e">
        <f t="shared" si="3"/>
        <v>#DIV/0!</v>
      </c>
      <c r="Q27" s="1248"/>
      <c r="R27" s="1248"/>
      <c r="S27" s="1248"/>
      <c r="T27" s="1248"/>
      <c r="U27" s="1248"/>
    </row>
    <row r="28" spans="1:21" ht="12" hidden="1" customHeight="1" x14ac:dyDescent="0.2">
      <c r="A28" s="1414" t="s">
        <v>86</v>
      </c>
      <c r="B28" s="1248"/>
      <c r="C28" s="1248"/>
      <c r="D28" s="1248"/>
      <c r="E28" s="1248"/>
      <c r="F28" s="1248"/>
      <c r="G28" s="156"/>
      <c r="H28" s="156"/>
      <c r="I28" s="156"/>
      <c r="J28" s="162">
        <f t="shared" si="0"/>
        <v>0</v>
      </c>
      <c r="K28" s="163"/>
      <c r="L28" s="164">
        <f t="shared" si="1"/>
        <v>0</v>
      </c>
      <c r="M28" s="640"/>
      <c r="N28" s="237"/>
      <c r="O28" s="696" t="e">
        <f t="shared" si="2"/>
        <v>#DIV/0!</v>
      </c>
      <c r="P28" s="697" t="e">
        <f t="shared" si="3"/>
        <v>#DIV/0!</v>
      </c>
      <c r="Q28" s="1248"/>
      <c r="R28" s="1248"/>
      <c r="S28" s="1248"/>
      <c r="T28" s="1248"/>
      <c r="U28" s="1248"/>
    </row>
    <row r="29" spans="1:21" ht="12" hidden="1" customHeight="1" x14ac:dyDescent="0.2">
      <c r="A29" s="1414" t="s">
        <v>245</v>
      </c>
      <c r="B29" s="1248"/>
      <c r="C29" s="1248"/>
      <c r="D29" s="1248"/>
      <c r="E29" s="1248"/>
      <c r="F29" s="1248"/>
      <c r="G29" s="156"/>
      <c r="H29" s="156"/>
      <c r="I29" s="156"/>
      <c r="J29" s="162">
        <f t="shared" si="0"/>
        <v>0</v>
      </c>
      <c r="K29" s="163"/>
      <c r="L29" s="164">
        <f t="shared" si="1"/>
        <v>0</v>
      </c>
      <c r="M29" s="624"/>
      <c r="N29" s="165"/>
      <c r="O29" s="696" t="e">
        <f t="shared" si="2"/>
        <v>#DIV/0!</v>
      </c>
      <c r="P29" s="697" t="e">
        <f t="shared" si="3"/>
        <v>#DIV/0!</v>
      </c>
      <c r="Q29" s="1248"/>
      <c r="R29" s="1248"/>
      <c r="S29" s="1248"/>
      <c r="T29" s="1248"/>
      <c r="U29" s="1248"/>
    </row>
    <row r="30" spans="1:21" ht="12" hidden="1" customHeight="1" x14ac:dyDescent="0.2">
      <c r="A30" s="1411" t="s">
        <v>62</v>
      </c>
      <c r="B30" s="1412"/>
      <c r="C30" s="1412"/>
      <c r="D30" s="1412"/>
      <c r="E30" s="1412"/>
      <c r="F30" s="1413"/>
      <c r="G30" s="156"/>
      <c r="H30" s="156"/>
      <c r="I30" s="156"/>
      <c r="J30" s="162">
        <f t="shared" si="0"/>
        <v>0</v>
      </c>
      <c r="K30" s="163"/>
      <c r="L30" s="164">
        <f t="shared" si="1"/>
        <v>0</v>
      </c>
      <c r="M30" s="624"/>
      <c r="N30" s="165"/>
      <c r="O30" s="696" t="e">
        <f t="shared" si="2"/>
        <v>#DIV/0!</v>
      </c>
      <c r="P30" s="697" t="e">
        <f t="shared" si="3"/>
        <v>#DIV/0!</v>
      </c>
      <c r="Q30" s="1412"/>
      <c r="R30" s="1412"/>
      <c r="S30" s="1412"/>
      <c r="T30" s="1412"/>
      <c r="U30" s="1413"/>
    </row>
    <row r="31" spans="1:21" ht="12" hidden="1" customHeight="1" x14ac:dyDescent="0.2">
      <c r="A31" s="1411" t="s">
        <v>63</v>
      </c>
      <c r="B31" s="1412"/>
      <c r="C31" s="1412"/>
      <c r="D31" s="1412"/>
      <c r="E31" s="1412"/>
      <c r="F31" s="1413"/>
      <c r="G31" s="156"/>
      <c r="H31" s="156"/>
      <c r="I31" s="156"/>
      <c r="J31" s="162">
        <f t="shared" si="0"/>
        <v>0</v>
      </c>
      <c r="K31" s="163"/>
      <c r="L31" s="164">
        <f t="shared" si="1"/>
        <v>0</v>
      </c>
      <c r="M31" s="624"/>
      <c r="N31" s="165"/>
      <c r="O31" s="696" t="e">
        <f t="shared" si="2"/>
        <v>#DIV/0!</v>
      </c>
      <c r="P31" s="697" t="e">
        <f t="shared" si="3"/>
        <v>#DIV/0!</v>
      </c>
      <c r="Q31" s="1412"/>
      <c r="R31" s="1412"/>
      <c r="S31" s="1412"/>
      <c r="T31" s="1412"/>
      <c r="U31" s="1413"/>
    </row>
    <row r="32" spans="1:21" ht="12" customHeight="1" x14ac:dyDescent="0.2">
      <c r="A32" s="995" t="s">
        <v>430</v>
      </c>
      <c r="B32" s="1412"/>
      <c r="C32" s="1412"/>
      <c r="D32" s="1412"/>
      <c r="E32" s="1412"/>
      <c r="F32" s="1413"/>
      <c r="G32" s="156">
        <v>17</v>
      </c>
      <c r="H32" s="156">
        <v>11</v>
      </c>
      <c r="I32" s="156">
        <v>14</v>
      </c>
      <c r="J32" s="162"/>
      <c r="K32" s="163"/>
      <c r="L32" s="164">
        <f t="shared" si="1"/>
        <v>14</v>
      </c>
      <c r="M32" s="624">
        <v>10</v>
      </c>
      <c r="N32" s="165"/>
      <c r="O32" s="696">
        <f t="shared" si="2"/>
        <v>-1</v>
      </c>
      <c r="P32" s="697">
        <f t="shared" si="3"/>
        <v>-1</v>
      </c>
      <c r="Q32" s="1412"/>
      <c r="R32" s="1412"/>
      <c r="S32" s="1412"/>
      <c r="T32" s="1412"/>
      <c r="U32" s="1413"/>
    </row>
    <row r="33" spans="1:21" ht="12" customHeight="1" x14ac:dyDescent="0.2">
      <c r="A33" s="1119" t="s">
        <v>526</v>
      </c>
      <c r="B33" s="1120"/>
      <c r="C33" s="1120"/>
      <c r="D33" s="1120"/>
      <c r="E33" s="1120"/>
      <c r="F33" s="1120"/>
      <c r="G33" s="156">
        <v>8</v>
      </c>
      <c r="H33" s="156">
        <v>16</v>
      </c>
      <c r="I33" s="156">
        <v>7</v>
      </c>
      <c r="J33" s="162">
        <f>(G33+H33+I33)/3</f>
        <v>10.333333333333334</v>
      </c>
      <c r="K33" s="163"/>
      <c r="L33" s="164">
        <f t="shared" si="1"/>
        <v>10.333333333333334</v>
      </c>
      <c r="M33" s="624">
        <v>8</v>
      </c>
      <c r="N33" s="165"/>
      <c r="O33" s="696">
        <f t="shared" si="2"/>
        <v>-1</v>
      </c>
      <c r="P33" s="697">
        <f t="shared" si="3"/>
        <v>-1</v>
      </c>
      <c r="Q33" s="1120"/>
      <c r="R33" s="1120"/>
      <c r="S33" s="1120"/>
      <c r="T33" s="1120"/>
      <c r="U33" s="1120"/>
    </row>
    <row r="34" spans="1:21" ht="12" customHeight="1" x14ac:dyDescent="0.2">
      <c r="A34" s="1119" t="s">
        <v>472</v>
      </c>
      <c r="B34" s="1248"/>
      <c r="C34" s="1248"/>
      <c r="D34" s="1248"/>
      <c r="E34" s="1248"/>
      <c r="F34" s="1248"/>
      <c r="G34" s="156">
        <v>1</v>
      </c>
      <c r="H34" s="156">
        <v>1</v>
      </c>
      <c r="I34" s="156">
        <v>0</v>
      </c>
      <c r="J34" s="162"/>
      <c r="K34" s="163"/>
      <c r="L34" s="164">
        <f t="shared" si="1"/>
        <v>0.66666666666666663</v>
      </c>
      <c r="M34" s="624">
        <v>1</v>
      </c>
      <c r="N34" s="165"/>
      <c r="O34" s="696">
        <f>(N34/L34)-100%</f>
        <v>-1</v>
      </c>
      <c r="P34" s="697">
        <f>(N34/M34)-100%</f>
        <v>-1</v>
      </c>
      <c r="Q34" s="1248"/>
      <c r="R34" s="1248"/>
      <c r="S34" s="1248"/>
      <c r="T34" s="1248"/>
      <c r="U34" s="1248"/>
    </row>
    <row r="35" spans="1:21" ht="12" customHeight="1" x14ac:dyDescent="0.2">
      <c r="A35" s="1119" t="s">
        <v>433</v>
      </c>
      <c r="B35" s="1248"/>
      <c r="C35" s="1248"/>
      <c r="D35" s="1248"/>
      <c r="E35" s="1248"/>
      <c r="F35" s="1248"/>
      <c r="G35" s="156">
        <v>0</v>
      </c>
      <c r="H35" s="156">
        <v>0</v>
      </c>
      <c r="I35" s="156">
        <v>0</v>
      </c>
      <c r="J35" s="162"/>
      <c r="K35" s="163"/>
      <c r="L35" s="164">
        <f t="shared" si="1"/>
        <v>0</v>
      </c>
      <c r="M35" s="624">
        <v>0</v>
      </c>
      <c r="N35" s="165"/>
      <c r="O35" s="696" t="e">
        <f>(N35/L35)-100%</f>
        <v>#DIV/0!</v>
      </c>
      <c r="P35" s="697" t="e">
        <f>(N35/M35)-100%</f>
        <v>#DIV/0!</v>
      </c>
      <c r="Q35" s="1248"/>
      <c r="R35" s="1248"/>
      <c r="S35" s="1248"/>
      <c r="T35" s="1248"/>
      <c r="U35" s="1248"/>
    </row>
    <row r="36" spans="1:21" ht="12" customHeight="1" x14ac:dyDescent="0.2">
      <c r="A36" s="1119" t="s">
        <v>431</v>
      </c>
      <c r="B36" s="1248"/>
      <c r="C36" s="1248"/>
      <c r="D36" s="1248"/>
      <c r="E36" s="1248"/>
      <c r="F36" s="1248"/>
      <c r="G36" s="156">
        <v>1</v>
      </c>
      <c r="H36" s="156">
        <v>0</v>
      </c>
      <c r="I36" s="156">
        <v>0</v>
      </c>
      <c r="J36" s="162"/>
      <c r="K36" s="163"/>
      <c r="L36" s="164">
        <f t="shared" si="1"/>
        <v>0.33333333333333331</v>
      </c>
      <c r="M36" s="624">
        <v>1</v>
      </c>
      <c r="N36" s="165"/>
      <c r="O36" s="696">
        <f>(N36/L36)-100%</f>
        <v>-1</v>
      </c>
      <c r="P36" s="697">
        <f>(N36/M36)-100%</f>
        <v>-1</v>
      </c>
      <c r="Q36" s="1248"/>
      <c r="R36" s="1248"/>
      <c r="S36" s="1248"/>
      <c r="T36" s="1248"/>
      <c r="U36" s="1248"/>
    </row>
    <row r="37" spans="1:21" ht="12" customHeight="1" x14ac:dyDescent="0.2">
      <c r="A37" s="1119" t="s">
        <v>432</v>
      </c>
      <c r="B37" s="1248"/>
      <c r="C37" s="1248"/>
      <c r="D37" s="1248"/>
      <c r="E37" s="1248"/>
      <c r="F37" s="1248"/>
      <c r="G37" s="156">
        <v>0</v>
      </c>
      <c r="H37" s="156">
        <v>0</v>
      </c>
      <c r="I37" s="156">
        <v>0</v>
      </c>
      <c r="J37" s="162"/>
      <c r="K37" s="163"/>
      <c r="L37" s="164">
        <f t="shared" si="1"/>
        <v>0</v>
      </c>
      <c r="M37" s="624">
        <v>0</v>
      </c>
      <c r="N37" s="165"/>
      <c r="O37" s="696" t="e">
        <f>(N37/L37)-100%</f>
        <v>#DIV/0!</v>
      </c>
      <c r="P37" s="697" t="e">
        <f>(N37/M37)-100%</f>
        <v>#DIV/0!</v>
      </c>
      <c r="Q37" s="1248"/>
      <c r="R37" s="1248"/>
      <c r="S37" s="1248"/>
      <c r="T37" s="1248"/>
      <c r="U37" s="1248"/>
    </row>
    <row r="38" spans="1:21" ht="12.75" customHeight="1" x14ac:dyDescent="0.2">
      <c r="A38" s="1143" t="s">
        <v>291</v>
      </c>
      <c r="B38" s="1144"/>
      <c r="C38" s="1144"/>
      <c r="D38" s="1144"/>
      <c r="E38" s="1144"/>
      <c r="F38" s="1144"/>
      <c r="G38" s="1243"/>
      <c r="H38" s="1243"/>
      <c r="I38" s="1243"/>
      <c r="J38" s="1243"/>
      <c r="K38" s="1243"/>
      <c r="L38" s="1243"/>
      <c r="M38" s="1243"/>
      <c r="N38" s="1243"/>
      <c r="O38" s="1243"/>
      <c r="P38" s="1244"/>
    </row>
    <row r="39" spans="1:21" ht="25.5" customHeight="1" x14ac:dyDescent="0.2">
      <c r="A39" s="1119" t="s">
        <v>78</v>
      </c>
      <c r="B39" s="1120"/>
      <c r="C39" s="1120"/>
      <c r="D39" s="1120"/>
      <c r="E39" s="1120"/>
      <c r="F39" s="1120"/>
      <c r="G39" s="43">
        <v>30</v>
      </c>
      <c r="H39" s="43">
        <v>30</v>
      </c>
      <c r="I39" s="43">
        <v>30</v>
      </c>
      <c r="J39" s="43">
        <f>(G39+H39+I39)/3</f>
        <v>30</v>
      </c>
      <c r="K39" s="44"/>
      <c r="L39" s="166">
        <f>(G39+H39+I39)/3</f>
        <v>30</v>
      </c>
      <c r="M39" s="624">
        <v>30</v>
      </c>
      <c r="N39" s="44"/>
      <c r="O39" s="696">
        <f>(N39/L39)-100%</f>
        <v>-1</v>
      </c>
      <c r="P39" s="697">
        <f>(N39/M39)-100%</f>
        <v>-1</v>
      </c>
    </row>
    <row r="40" spans="1:21" ht="23.25" customHeight="1" x14ac:dyDescent="0.2">
      <c r="A40" s="1119" t="s">
        <v>244</v>
      </c>
      <c r="B40" s="1120"/>
      <c r="C40" s="1120"/>
      <c r="D40" s="1120"/>
      <c r="E40" s="1120"/>
      <c r="F40" s="1120"/>
      <c r="G40" s="43">
        <v>60</v>
      </c>
      <c r="H40" s="43">
        <v>60</v>
      </c>
      <c r="I40" s="43">
        <v>60</v>
      </c>
      <c r="J40" s="43">
        <f>(G40+H40+I40)/3</f>
        <v>60</v>
      </c>
      <c r="K40" s="44"/>
      <c r="L40" s="166">
        <f>(G40+H40+I40)/3</f>
        <v>60</v>
      </c>
      <c r="M40" s="624">
        <v>60</v>
      </c>
      <c r="N40" s="44"/>
      <c r="O40" s="696">
        <f>(N40/L40)-100%</f>
        <v>-1</v>
      </c>
      <c r="P40" s="697">
        <f>(N40/M40)-100%</f>
        <v>-1</v>
      </c>
    </row>
    <row r="41" spans="1:21" ht="12.75" customHeight="1" x14ac:dyDescent="0.2">
      <c r="A41" s="1119"/>
      <c r="B41" s="1120"/>
      <c r="C41" s="1120"/>
      <c r="D41" s="1120"/>
      <c r="E41" s="1120"/>
      <c r="F41" s="1120"/>
      <c r="G41" s="43"/>
      <c r="H41" s="43"/>
      <c r="I41" s="43"/>
      <c r="J41" s="43"/>
      <c r="K41" s="44"/>
      <c r="L41" s="166"/>
      <c r="M41" s="624"/>
      <c r="N41" s="47"/>
      <c r="O41" s="696"/>
      <c r="P41" s="697"/>
    </row>
    <row r="42" spans="1:21" ht="14.25" customHeight="1" x14ac:dyDescent="0.2">
      <c r="A42" s="1143" t="s">
        <v>292</v>
      </c>
      <c r="B42" s="1144"/>
      <c r="C42" s="1144"/>
      <c r="D42" s="1144"/>
      <c r="E42" s="1144"/>
      <c r="F42" s="1144"/>
      <c r="G42" s="1144"/>
      <c r="H42" s="1144"/>
      <c r="I42" s="1144"/>
      <c r="J42" s="1144"/>
      <c r="K42" s="1144"/>
      <c r="L42" s="1144"/>
      <c r="M42" s="1144"/>
      <c r="N42" s="1144"/>
      <c r="O42" s="1144"/>
      <c r="P42" s="1158"/>
    </row>
    <row r="43" spans="1:21" ht="16.5" customHeight="1" x14ac:dyDescent="0.2">
      <c r="A43" s="1149" t="s">
        <v>144</v>
      </c>
      <c r="B43" s="1150"/>
      <c r="C43" s="1150"/>
      <c r="D43" s="1150"/>
      <c r="E43" s="1150"/>
      <c r="F43" s="1150"/>
      <c r="G43" s="62">
        <v>9</v>
      </c>
      <c r="H43" s="62">
        <v>17</v>
      </c>
      <c r="I43" s="62">
        <v>7</v>
      </c>
      <c r="J43" s="38">
        <f t="shared" ref="J43:J50" si="4">(G43+H43+I43)/3</f>
        <v>11</v>
      </c>
      <c r="K43" s="39"/>
      <c r="L43" s="236">
        <f t="shared" ref="L43:L49" si="5">(G43+H43+I43)/3</f>
        <v>11</v>
      </c>
      <c r="M43" s="641">
        <v>9</v>
      </c>
      <c r="N43" s="63"/>
      <c r="O43" s="692">
        <f t="shared" ref="O43:O50" si="6">(N43/L43)-100%</f>
        <v>-1</v>
      </c>
      <c r="P43" s="693">
        <f t="shared" ref="P43:P50" si="7">(N43/M43)-100%</f>
        <v>-1</v>
      </c>
      <c r="Q43" s="1150"/>
      <c r="R43" s="1150"/>
      <c r="S43" s="1150"/>
      <c r="T43" s="1150"/>
      <c r="U43" s="1150"/>
    </row>
    <row r="44" spans="1:21" x14ac:dyDescent="0.2">
      <c r="A44" s="1121" t="s">
        <v>223</v>
      </c>
      <c r="B44" s="1122"/>
      <c r="C44" s="1122"/>
      <c r="D44" s="1122"/>
      <c r="E44" s="1122"/>
      <c r="F44" s="1122"/>
      <c r="G44" s="62">
        <v>12344.58792</v>
      </c>
      <c r="H44" s="62">
        <v>11630.247499999999</v>
      </c>
      <c r="I44" s="62">
        <f>I46+I48</f>
        <v>12009.5</v>
      </c>
      <c r="J44" s="43">
        <f t="shared" si="4"/>
        <v>11994.778473333334</v>
      </c>
      <c r="K44" s="44"/>
      <c r="L44" s="169">
        <f t="shared" si="5"/>
        <v>11994.778473333334</v>
      </c>
      <c r="M44" s="639">
        <f>M46+M48</f>
        <v>11989</v>
      </c>
      <c r="N44" s="65"/>
      <c r="O44" s="696">
        <f t="shared" si="6"/>
        <v>-1</v>
      </c>
      <c r="P44" s="697">
        <f t="shared" si="7"/>
        <v>-1</v>
      </c>
      <c r="Q44" s="1122"/>
      <c r="R44" s="1122"/>
      <c r="S44" s="1122"/>
      <c r="T44" s="1122"/>
      <c r="U44" s="1122"/>
    </row>
    <row r="45" spans="1:21" x14ac:dyDescent="0.2">
      <c r="A45" s="1119" t="s">
        <v>463</v>
      </c>
      <c r="B45" s="1120"/>
      <c r="C45" s="1120"/>
      <c r="D45" s="1120"/>
      <c r="E45" s="1120"/>
      <c r="F45" s="1120"/>
      <c r="G45" s="62">
        <v>2592.1799999999998</v>
      </c>
      <c r="H45" s="62">
        <v>1509.3</v>
      </c>
      <c r="I45" s="62">
        <v>2711</v>
      </c>
      <c r="J45" s="43">
        <f t="shared" si="4"/>
        <v>2270.8266666666664</v>
      </c>
      <c r="K45" s="44"/>
      <c r="L45" s="169">
        <f t="shared" si="5"/>
        <v>2270.8266666666664</v>
      </c>
      <c r="M45" s="663">
        <v>4284</v>
      </c>
      <c r="N45" s="61"/>
      <c r="O45" s="696">
        <f t="shared" si="6"/>
        <v>-1</v>
      </c>
      <c r="P45" s="697">
        <f t="shared" si="7"/>
        <v>-1</v>
      </c>
      <c r="Q45" s="1120"/>
      <c r="R45" s="1120"/>
      <c r="S45" s="1120"/>
      <c r="T45" s="1120"/>
      <c r="U45" s="1120"/>
    </row>
    <row r="46" spans="1:21" ht="24.75" customHeight="1" x14ac:dyDescent="0.2">
      <c r="A46" s="1119" t="s">
        <v>493</v>
      </c>
      <c r="B46" s="1120"/>
      <c r="C46" s="1120"/>
      <c r="D46" s="1120"/>
      <c r="E46" s="1120"/>
      <c r="F46" s="1120"/>
      <c r="G46" s="62">
        <v>6674.5879199999999</v>
      </c>
      <c r="H46" s="62">
        <v>5603.69</v>
      </c>
      <c r="I46" s="62">
        <f>11419*0.5</f>
        <v>5709.5</v>
      </c>
      <c r="J46" s="64">
        <f t="shared" si="4"/>
        <v>5995.9259733333338</v>
      </c>
      <c r="K46" s="123"/>
      <c r="L46" s="494">
        <f t="shared" si="5"/>
        <v>5995.9259733333338</v>
      </c>
      <c r="M46" s="639">
        <f>11378*0.5</f>
        <v>5689</v>
      </c>
      <c r="N46" s="65"/>
      <c r="O46" s="696">
        <f t="shared" si="6"/>
        <v>-1</v>
      </c>
      <c r="P46" s="697">
        <f t="shared" si="7"/>
        <v>-1</v>
      </c>
      <c r="Q46" s="1120"/>
      <c r="R46" s="1120"/>
      <c r="S46" s="1120"/>
      <c r="T46" s="1120"/>
      <c r="U46" s="1120"/>
    </row>
    <row r="47" spans="1:21" x14ac:dyDescent="0.2">
      <c r="A47" s="1119" t="s">
        <v>465</v>
      </c>
      <c r="B47" s="1120"/>
      <c r="C47" s="1120"/>
      <c r="D47" s="1120"/>
      <c r="E47" s="1120"/>
      <c r="F47" s="1120"/>
      <c r="G47" s="62"/>
      <c r="H47" s="62">
        <v>0</v>
      </c>
      <c r="I47" s="62">
        <v>0</v>
      </c>
      <c r="J47" s="64">
        <f t="shared" si="4"/>
        <v>0</v>
      </c>
      <c r="K47" s="123"/>
      <c r="L47" s="116"/>
      <c r="M47" s="639">
        <v>0</v>
      </c>
      <c r="N47" s="65"/>
      <c r="O47" s="690" t="e">
        <f t="shared" si="6"/>
        <v>#DIV/0!</v>
      </c>
      <c r="P47" s="691" t="e">
        <f t="shared" si="7"/>
        <v>#DIV/0!</v>
      </c>
      <c r="Q47" s="1120"/>
      <c r="R47" s="1120"/>
      <c r="S47" s="1120"/>
      <c r="T47" s="1120"/>
      <c r="U47" s="1120"/>
    </row>
    <row r="48" spans="1:21" x14ac:dyDescent="0.2">
      <c r="A48" s="1119" t="s">
        <v>503</v>
      </c>
      <c r="B48" s="1120"/>
      <c r="C48" s="1120"/>
      <c r="D48" s="1120"/>
      <c r="E48" s="1120"/>
      <c r="F48" s="1120"/>
      <c r="G48" s="62">
        <v>5670</v>
      </c>
      <c r="H48" s="62">
        <v>6026.5574999999999</v>
      </c>
      <c r="I48" s="62">
        <f>14000*0.45</f>
        <v>6300</v>
      </c>
      <c r="J48" s="64">
        <f t="shared" si="4"/>
        <v>5998.8525</v>
      </c>
      <c r="K48" s="123"/>
      <c r="L48" s="116">
        <f t="shared" si="5"/>
        <v>5998.8525</v>
      </c>
      <c r="M48" s="639">
        <f>14000*0.45</f>
        <v>6300</v>
      </c>
      <c r="N48" s="65"/>
      <c r="O48" s="690">
        <f t="shared" si="6"/>
        <v>-1</v>
      </c>
      <c r="P48" s="691">
        <f t="shared" si="7"/>
        <v>-1</v>
      </c>
      <c r="Q48" s="1120"/>
      <c r="R48" s="1120"/>
      <c r="S48" s="1120"/>
      <c r="T48" s="1120"/>
      <c r="U48" s="1120"/>
    </row>
    <row r="49" spans="1:21" x14ac:dyDescent="0.2">
      <c r="A49" s="1119" t="s">
        <v>422</v>
      </c>
      <c r="B49" s="1120"/>
      <c r="C49" s="1120"/>
      <c r="D49" s="1120"/>
      <c r="E49" s="1120"/>
      <c r="F49" s="1120"/>
      <c r="G49" s="62">
        <v>0</v>
      </c>
      <c r="H49" s="62">
        <v>0</v>
      </c>
      <c r="I49" s="62">
        <v>0</v>
      </c>
      <c r="J49" s="64">
        <f t="shared" si="4"/>
        <v>0</v>
      </c>
      <c r="K49" s="123"/>
      <c r="L49" s="116">
        <f t="shared" si="5"/>
        <v>0</v>
      </c>
      <c r="M49" s="639">
        <v>0</v>
      </c>
      <c r="N49" s="65"/>
      <c r="O49" s="690" t="e">
        <f t="shared" si="6"/>
        <v>#DIV/0!</v>
      </c>
      <c r="P49" s="691" t="e">
        <f t="shared" si="7"/>
        <v>#DIV/0!</v>
      </c>
      <c r="Q49" s="1120"/>
      <c r="R49" s="1120"/>
      <c r="S49" s="1120"/>
      <c r="T49" s="1120"/>
      <c r="U49" s="1120"/>
    </row>
    <row r="50" spans="1:21" x14ac:dyDescent="0.2">
      <c r="A50" s="1257"/>
      <c r="B50" s="1258"/>
      <c r="C50" s="1258"/>
      <c r="D50" s="1258"/>
      <c r="E50" s="1258"/>
      <c r="F50" s="1258"/>
      <c r="G50" s="49"/>
      <c r="H50" s="49"/>
      <c r="I50" s="49"/>
      <c r="J50" s="49">
        <f t="shared" si="4"/>
        <v>0</v>
      </c>
      <c r="K50" s="50"/>
      <c r="L50" s="51"/>
      <c r="M50" s="628"/>
      <c r="N50" s="53"/>
      <c r="O50" s="694" t="e">
        <f t="shared" si="6"/>
        <v>#DIV/0!</v>
      </c>
      <c r="P50" s="695" t="e">
        <f t="shared" si="7"/>
        <v>#DIV/0!</v>
      </c>
    </row>
    <row r="51" spans="1:21" ht="12" customHeight="1" x14ac:dyDescent="0.2">
      <c r="A51" s="1143" t="s">
        <v>293</v>
      </c>
      <c r="B51" s="1144"/>
      <c r="C51" s="1144"/>
      <c r="D51" s="1144"/>
      <c r="E51" s="1144"/>
      <c r="F51" s="1144"/>
      <c r="G51" s="1144"/>
      <c r="H51" s="1144"/>
      <c r="I51" s="1144"/>
      <c r="J51" s="1144"/>
      <c r="K51" s="1144"/>
      <c r="L51" s="1144"/>
      <c r="M51" s="1144"/>
      <c r="N51" s="1144"/>
      <c r="O51" s="1144"/>
      <c r="P51" s="1158"/>
      <c r="Q51" s="170"/>
    </row>
    <row r="52" spans="1:21" x14ac:dyDescent="0.2">
      <c r="A52" s="1119" t="s">
        <v>79</v>
      </c>
      <c r="B52" s="1120"/>
      <c r="C52" s="1120"/>
      <c r="D52" s="1120"/>
      <c r="E52" s="1120"/>
      <c r="F52" s="1120"/>
      <c r="G52" s="234"/>
      <c r="H52" s="234"/>
      <c r="I52" s="234"/>
      <c r="J52" s="162">
        <f>(G52+H52+I52)/3</f>
        <v>0</v>
      </c>
      <c r="K52" s="163"/>
      <c r="L52" s="164"/>
      <c r="M52" s="662">
        <v>0</v>
      </c>
      <c r="N52" s="298">
        <v>0</v>
      </c>
      <c r="O52" s="696" t="e">
        <f>(N52/L52)-100%</f>
        <v>#DIV/0!</v>
      </c>
      <c r="P52" s="697" t="e">
        <f>(N52/M52)-100%</f>
        <v>#DIV/0!</v>
      </c>
    </row>
    <row r="53" spans="1:21" ht="13.5" thickBot="1" x14ac:dyDescent="0.25">
      <c r="A53" s="1167" t="s">
        <v>80</v>
      </c>
      <c r="B53" s="1168"/>
      <c r="C53" s="1168"/>
      <c r="D53" s="1168"/>
      <c r="E53" s="1168"/>
      <c r="F53" s="1168"/>
      <c r="G53" s="262"/>
      <c r="H53" s="262"/>
      <c r="I53" s="262"/>
      <c r="J53" s="262">
        <f>(G53+H53+I53)/3</f>
        <v>0</v>
      </c>
      <c r="K53" s="263"/>
      <c r="L53" s="264"/>
      <c r="M53" s="653">
        <v>0</v>
      </c>
      <c r="N53" s="265">
        <v>0</v>
      </c>
      <c r="O53" s="712" t="e">
        <f>(N53/L53)-100%</f>
        <v>#DIV/0!</v>
      </c>
      <c r="P53" s="713" t="e">
        <f>(N53/M53)-100%</f>
        <v>#DIV/0!</v>
      </c>
    </row>
    <row r="54" spans="1:21" ht="18.75" customHeight="1" thickBot="1" x14ac:dyDescent="0.25">
      <c r="A54" s="1155"/>
      <c r="B54" s="862"/>
      <c r="C54" s="862"/>
      <c r="D54" s="862"/>
      <c r="E54" s="862"/>
      <c r="F54" s="862"/>
      <c r="G54" s="862"/>
      <c r="H54" s="862"/>
      <c r="I54" s="862"/>
      <c r="J54" s="862"/>
      <c r="K54" s="862"/>
      <c r="L54" s="862"/>
      <c r="M54" s="862"/>
      <c r="N54" s="862"/>
      <c r="O54" s="862"/>
      <c r="P54" s="863"/>
    </row>
    <row r="55" spans="1:21" x14ac:dyDescent="0.2">
      <c r="A55" s="1151" t="s">
        <v>295</v>
      </c>
      <c r="B55" s="1152"/>
      <c r="C55" s="1152"/>
      <c r="D55" s="1152"/>
      <c r="E55" s="1152"/>
      <c r="F55" s="1153"/>
      <c r="G55" s="1134" t="s">
        <v>298</v>
      </c>
      <c r="H55" s="1135"/>
      <c r="I55" s="1135"/>
      <c r="J55" s="1135"/>
      <c r="K55" s="1135"/>
      <c r="L55" s="1135"/>
      <c r="M55" s="1135"/>
      <c r="N55" s="1135"/>
      <c r="O55" s="1135"/>
      <c r="P55" s="1136"/>
    </row>
    <row r="56" spans="1:21" ht="26.25" customHeight="1" x14ac:dyDescent="0.2">
      <c r="A56" s="1159" t="s">
        <v>122</v>
      </c>
      <c r="B56" s="1160"/>
      <c r="C56" s="1161"/>
      <c r="D56" s="173" t="s">
        <v>297</v>
      </c>
      <c r="E56" s="1162" t="s">
        <v>303</v>
      </c>
      <c r="F56" s="1163"/>
      <c r="G56" s="1159" t="s">
        <v>123</v>
      </c>
      <c r="H56" s="1160"/>
      <c r="I56" s="1160"/>
      <c r="J56" s="174"/>
      <c r="K56" s="174"/>
      <c r="L56" s="1173" t="s">
        <v>124</v>
      </c>
      <c r="M56" s="1161"/>
      <c r="N56" s="1160" t="s">
        <v>125</v>
      </c>
      <c r="O56" s="1160"/>
      <c r="P56" s="1174"/>
    </row>
    <row r="57" spans="1:21" x14ac:dyDescent="0.2">
      <c r="A57" s="1140" t="s">
        <v>462</v>
      </c>
      <c r="B57" s="1138"/>
      <c r="C57" s="1141"/>
      <c r="D57" s="175" t="s">
        <v>500</v>
      </c>
      <c r="E57" s="1142">
        <v>0.5</v>
      </c>
      <c r="F57" s="1139"/>
      <c r="G57" s="1140" t="s">
        <v>456</v>
      </c>
      <c r="H57" s="1138"/>
      <c r="I57" s="1138"/>
      <c r="J57" s="1138"/>
      <c r="K57" s="1141"/>
      <c r="L57" s="1385"/>
      <c r="M57" s="1386"/>
      <c r="N57" s="1137"/>
      <c r="O57" s="1138"/>
      <c r="P57" s="1139"/>
    </row>
    <row r="58" spans="1:21" x14ac:dyDescent="0.2">
      <c r="A58" s="1140"/>
      <c r="B58" s="1138"/>
      <c r="C58" s="1141"/>
      <c r="D58" s="175"/>
      <c r="E58" s="1142"/>
      <c r="F58" s="1139"/>
      <c r="G58" s="1140"/>
      <c r="H58" s="1138"/>
      <c r="I58" s="1138"/>
      <c r="J58" s="1138"/>
      <c r="K58" s="1141"/>
      <c r="L58" s="1137"/>
      <c r="M58" s="1141"/>
      <c r="N58" s="1137"/>
      <c r="O58" s="1138"/>
      <c r="P58" s="1139"/>
    </row>
    <row r="59" spans="1:21" ht="13.5" thickBot="1" x14ac:dyDescent="0.25">
      <c r="A59" s="1176"/>
      <c r="B59" s="1165"/>
      <c r="C59" s="1166"/>
      <c r="D59" s="176"/>
      <c r="E59" s="1410"/>
      <c r="F59" s="1175"/>
      <c r="G59" s="1176"/>
      <c r="H59" s="1165"/>
      <c r="I59" s="1165"/>
      <c r="J59" s="1165"/>
      <c r="K59" s="1166"/>
      <c r="L59" s="1164"/>
      <c r="M59" s="1166"/>
      <c r="N59" s="1164"/>
      <c r="O59" s="1165"/>
      <c r="P59" s="1175"/>
    </row>
    <row r="60" spans="1:21" ht="14.25" x14ac:dyDescent="0.2">
      <c r="A60" s="59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3"/>
    </row>
    <row r="61" spans="1:21" ht="15" thickBot="1" x14ac:dyDescent="0.25">
      <c r="A61" s="59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2"/>
      <c r="P61" s="24"/>
    </row>
    <row r="62" spans="1:21" ht="12.75" customHeight="1" x14ac:dyDescent="0.2">
      <c r="A62" s="1123" t="s">
        <v>83</v>
      </c>
      <c r="B62" s="1124"/>
      <c r="C62" s="1124"/>
      <c r="D62" s="1124"/>
      <c r="E62" s="1124"/>
      <c r="F62" s="1124"/>
      <c r="G62" s="1124"/>
      <c r="H62" s="1124"/>
      <c r="I62" s="1124"/>
      <c r="J62" s="1124"/>
      <c r="K62" s="1125"/>
      <c r="L62" s="1169" t="s">
        <v>15</v>
      </c>
      <c r="M62" s="1156" t="s">
        <v>14</v>
      </c>
      <c r="N62" s="1171" t="s">
        <v>85</v>
      </c>
      <c r="O62" s="1129" t="s">
        <v>279</v>
      </c>
      <c r="P62" s="1147" t="s">
        <v>278</v>
      </c>
    </row>
    <row r="63" spans="1:21" ht="16.5" customHeight="1" thickBot="1" x14ac:dyDescent="0.25">
      <c r="A63" s="1126"/>
      <c r="B63" s="1127"/>
      <c r="C63" s="1127"/>
      <c r="D63" s="1127"/>
      <c r="E63" s="1127"/>
      <c r="F63" s="1127"/>
      <c r="G63" s="1127"/>
      <c r="H63" s="1127"/>
      <c r="I63" s="1127"/>
      <c r="J63" s="1127"/>
      <c r="K63" s="1128"/>
      <c r="L63" s="1170"/>
      <c r="M63" s="1157"/>
      <c r="N63" s="1172"/>
      <c r="O63" s="1130"/>
      <c r="P63" s="1148"/>
    </row>
    <row r="64" spans="1:21" ht="16.5" customHeight="1" thickTop="1" thickBot="1" x14ac:dyDescent="0.25">
      <c r="A64" s="1131" t="s">
        <v>273</v>
      </c>
      <c r="B64" s="1132"/>
      <c r="C64" s="1132"/>
      <c r="D64" s="1132"/>
      <c r="E64" s="1132"/>
      <c r="F64" s="1132"/>
      <c r="G64" s="1132"/>
      <c r="H64" s="1132"/>
      <c r="I64" s="1132"/>
      <c r="J64" s="1132"/>
      <c r="K64" s="1133"/>
      <c r="L64" s="177"/>
      <c r="M64" s="177"/>
      <c r="N64" s="178"/>
      <c r="O64" s="177"/>
      <c r="P64" s="179"/>
      <c r="Q64" s="277"/>
      <c r="R64" s="277"/>
    </row>
    <row r="65" spans="1:18" ht="23.25" customHeight="1" thickTop="1" x14ac:dyDescent="0.2">
      <c r="A65" s="1219" t="s">
        <v>280</v>
      </c>
      <c r="B65" s="1220"/>
      <c r="C65" s="1220"/>
      <c r="D65" s="1220"/>
      <c r="E65" s="1220"/>
      <c r="F65" s="1220"/>
      <c r="G65" s="1220"/>
      <c r="H65" s="1220"/>
      <c r="I65" s="1220"/>
      <c r="J65" s="1220"/>
      <c r="K65" s="1221"/>
      <c r="L65" s="13">
        <f>L25</f>
        <v>3</v>
      </c>
      <c r="M65" s="180">
        <f>M25</f>
        <v>3</v>
      </c>
      <c r="N65" s="578">
        <f>N25</f>
        <v>0</v>
      </c>
      <c r="O65" s="68">
        <f t="shared" ref="O65:O70" si="8">N65-M65</f>
        <v>-3</v>
      </c>
      <c r="P65" s="20" t="str">
        <f>IF(N65&gt;=M65,"OK","NOOK")</f>
        <v>NOOK</v>
      </c>
      <c r="Q65" s="277"/>
      <c r="R65" s="277"/>
    </row>
    <row r="66" spans="1:18" ht="24.75" hidden="1" customHeight="1" x14ac:dyDescent="0.2">
      <c r="A66" s="1237" t="s">
        <v>335</v>
      </c>
      <c r="B66" s="1238"/>
      <c r="C66" s="1238"/>
      <c r="D66" s="1238"/>
      <c r="E66" s="1238"/>
      <c r="F66" s="1238"/>
      <c r="G66" s="1238"/>
      <c r="H66" s="1238"/>
      <c r="I66" s="1238"/>
      <c r="J66" s="1238"/>
      <c r="K66" s="1238"/>
      <c r="L66" s="16" t="e">
        <f>L26/L27</f>
        <v>#DIV/0!</v>
      </c>
      <c r="M66" s="181" t="e">
        <f>M26/M27</f>
        <v>#DIV/0!</v>
      </c>
      <c r="N66" s="182" t="e">
        <f>N26/N27</f>
        <v>#DIV/0!</v>
      </c>
      <c r="O66" s="16" t="e">
        <f t="shared" si="8"/>
        <v>#DIV/0!</v>
      </c>
      <c r="P66" s="11" t="e">
        <f>IF(N66&gt;=M66,"OK","NOOK")</f>
        <v>#DIV/0!</v>
      </c>
      <c r="Q66" s="277"/>
      <c r="R66" s="277"/>
    </row>
    <row r="67" spans="1:18" ht="24.75" hidden="1" customHeight="1" x14ac:dyDescent="0.2">
      <c r="A67" s="1237" t="s">
        <v>20</v>
      </c>
      <c r="B67" s="1238"/>
      <c r="C67" s="1238"/>
      <c r="D67" s="1238"/>
      <c r="E67" s="1238"/>
      <c r="F67" s="1238"/>
      <c r="G67" s="1238"/>
      <c r="H67" s="1238"/>
      <c r="I67" s="1238"/>
      <c r="J67" s="29"/>
      <c r="K67" s="29"/>
      <c r="L67" s="16" t="e">
        <f>L28/L29</f>
        <v>#DIV/0!</v>
      </c>
      <c r="M67" s="181" t="e">
        <f>M28/M29</f>
        <v>#DIV/0!</v>
      </c>
      <c r="N67" s="182" t="e">
        <f>N28/N29</f>
        <v>#DIV/0!</v>
      </c>
      <c r="O67" s="16" t="e">
        <f t="shared" si="8"/>
        <v>#DIV/0!</v>
      </c>
      <c r="P67" s="11" t="e">
        <f>IF(N67&lt;=M67,"OK","NOOK")</f>
        <v>#DIV/0!</v>
      </c>
      <c r="Q67" s="499"/>
      <c r="R67" s="500"/>
    </row>
    <row r="68" spans="1:18" ht="24.75" hidden="1" customHeight="1" x14ac:dyDescent="0.2">
      <c r="A68" s="1237" t="s">
        <v>61</v>
      </c>
      <c r="B68" s="1238"/>
      <c r="C68" s="1238"/>
      <c r="D68" s="1238"/>
      <c r="E68" s="1238"/>
      <c r="F68" s="1238"/>
      <c r="G68" s="1238"/>
      <c r="H68" s="1238"/>
      <c r="I68" s="1238"/>
      <c r="J68" s="29"/>
      <c r="K68" s="29"/>
      <c r="L68" s="16" t="e">
        <f>L30/L31</f>
        <v>#DIV/0!</v>
      </c>
      <c r="M68" s="181" t="e">
        <f>M30/M31</f>
        <v>#DIV/0!</v>
      </c>
      <c r="N68" s="182" t="e">
        <f>N30/N31</f>
        <v>#DIV/0!</v>
      </c>
      <c r="O68" s="16" t="e">
        <f t="shared" si="8"/>
        <v>#DIV/0!</v>
      </c>
      <c r="P68" s="11" t="e">
        <f>IF(N68&gt;=M68,"OK","NOOK")</f>
        <v>#DIV/0!</v>
      </c>
      <c r="Q68" s="324"/>
      <c r="R68" s="524"/>
    </row>
    <row r="69" spans="1:18" ht="24.75" customHeight="1" x14ac:dyDescent="0.2">
      <c r="A69" s="1340" t="s">
        <v>434</v>
      </c>
      <c r="B69" s="1280"/>
      <c r="C69" s="1280"/>
      <c r="D69" s="1280"/>
      <c r="E69" s="1280"/>
      <c r="F69" s="1280"/>
      <c r="G69" s="1280"/>
      <c r="H69" s="1280"/>
      <c r="I69" s="1280"/>
      <c r="J69" s="29"/>
      <c r="K69" s="29"/>
      <c r="L69" s="16">
        <f t="shared" ref="L69:N70" si="9">L34/L36</f>
        <v>2</v>
      </c>
      <c r="M69" s="532">
        <f t="shared" si="9"/>
        <v>1</v>
      </c>
      <c r="N69" s="538" t="e">
        <f t="shared" si="9"/>
        <v>#DIV/0!</v>
      </c>
      <c r="O69" s="16" t="e">
        <f t="shared" si="8"/>
        <v>#DIV/0!</v>
      </c>
      <c r="P69" s="11" t="e">
        <f>IF(N69&gt;=M69,"OK","NOOK")</f>
        <v>#DIV/0!</v>
      </c>
      <c r="Q69" s="525"/>
      <c r="R69" s="526"/>
    </row>
    <row r="70" spans="1:18" ht="25.5" customHeight="1" thickBot="1" x14ac:dyDescent="0.25">
      <c r="A70" s="1237" t="s">
        <v>435</v>
      </c>
      <c r="B70" s="1238"/>
      <c r="C70" s="1238"/>
      <c r="D70" s="1238"/>
      <c r="E70" s="1238"/>
      <c r="F70" s="1238"/>
      <c r="G70" s="1238"/>
      <c r="H70" s="1238"/>
      <c r="I70" s="1238"/>
      <c r="J70" s="29"/>
      <c r="K70" s="29"/>
      <c r="L70" s="16" t="e">
        <f t="shared" si="9"/>
        <v>#DIV/0!</v>
      </c>
      <c r="M70" s="532" t="e">
        <f t="shared" si="9"/>
        <v>#DIV/0!</v>
      </c>
      <c r="N70" s="538" t="e">
        <f t="shared" si="9"/>
        <v>#DIV/0!</v>
      </c>
      <c r="O70" s="16" t="e">
        <f t="shared" si="8"/>
        <v>#DIV/0!</v>
      </c>
      <c r="P70" s="20" t="e">
        <f>IF(N70&gt;=M70,"OK","NOOK")</f>
        <v>#DIV/0!</v>
      </c>
      <c r="Q70" s="277"/>
      <c r="R70" s="277"/>
    </row>
    <row r="71" spans="1:18" ht="15" customHeight="1" thickTop="1" thickBot="1" x14ac:dyDescent="0.25">
      <c r="A71" s="1131" t="s">
        <v>274</v>
      </c>
      <c r="B71" s="1132"/>
      <c r="C71" s="1132"/>
      <c r="D71" s="1132"/>
      <c r="E71" s="1132"/>
      <c r="F71" s="1132"/>
      <c r="G71" s="1132"/>
      <c r="H71" s="1132"/>
      <c r="I71" s="1132"/>
      <c r="J71" s="1132"/>
      <c r="K71" s="1133"/>
      <c r="L71" s="299"/>
      <c r="M71" s="300"/>
      <c r="N71" s="301"/>
      <c r="O71" s="302"/>
      <c r="P71" s="303"/>
      <c r="Q71" s="1120"/>
      <c r="R71" s="1120"/>
    </row>
    <row r="72" spans="1:18" ht="22.5" customHeight="1" thickTop="1" thickBot="1" x14ac:dyDescent="0.25">
      <c r="A72" s="1231" t="s">
        <v>145</v>
      </c>
      <c r="B72" s="1232"/>
      <c r="C72" s="1232"/>
      <c r="D72" s="1232"/>
      <c r="E72" s="1232"/>
      <c r="F72" s="1232"/>
      <c r="G72" s="1232"/>
      <c r="H72" s="1232"/>
      <c r="I72" s="1232"/>
      <c r="J72" s="1232"/>
      <c r="K72" s="1233"/>
      <c r="L72" s="304">
        <f t="shared" ref="L72:N73" si="10">L39</f>
        <v>30</v>
      </c>
      <c r="M72" s="213">
        <f t="shared" si="10"/>
        <v>30</v>
      </c>
      <c r="N72" s="598">
        <f t="shared" si="10"/>
        <v>0</v>
      </c>
      <c r="O72" s="398">
        <f>(N72-M72)%</f>
        <v>-0.3</v>
      </c>
      <c r="P72" s="10" t="str">
        <f>IF(N72&lt;=M72,"OK","NOOK")</f>
        <v>OK</v>
      </c>
      <c r="Q72" s="1120"/>
      <c r="R72" s="1120"/>
    </row>
    <row r="73" spans="1:18" ht="24.75" customHeight="1" thickTop="1" x14ac:dyDescent="0.2">
      <c r="A73" s="1253" t="s">
        <v>243</v>
      </c>
      <c r="B73" s="1220"/>
      <c r="C73" s="1220"/>
      <c r="D73" s="1220"/>
      <c r="E73" s="1220"/>
      <c r="F73" s="1220"/>
      <c r="G73" s="1220"/>
      <c r="H73" s="1220"/>
      <c r="I73" s="1220"/>
      <c r="J73" s="1220"/>
      <c r="K73" s="1221"/>
      <c r="L73" s="13">
        <f t="shared" si="10"/>
        <v>60</v>
      </c>
      <c r="M73" s="12">
        <f t="shared" si="10"/>
        <v>60</v>
      </c>
      <c r="N73" s="578">
        <f t="shared" si="10"/>
        <v>0</v>
      </c>
      <c r="O73" s="13">
        <f>N73-M73</f>
        <v>-60</v>
      </c>
      <c r="P73" s="20" t="str">
        <f>IF(N73&lt;=M73,"OK","NOOK")</f>
        <v>OK</v>
      </c>
      <c r="Q73" s="1120"/>
      <c r="R73" s="1120"/>
    </row>
    <row r="74" spans="1:18" ht="21" customHeight="1" thickBot="1" x14ac:dyDescent="0.25">
      <c r="A74" s="1231"/>
      <c r="B74" s="1232"/>
      <c r="C74" s="1232"/>
      <c r="D74" s="1232"/>
      <c r="E74" s="1232"/>
      <c r="F74" s="1232"/>
      <c r="G74" s="1232"/>
      <c r="H74" s="1232"/>
      <c r="I74" s="1232"/>
      <c r="J74" s="1232"/>
      <c r="K74" s="1233"/>
      <c r="L74" s="304"/>
      <c r="M74" s="213"/>
      <c r="N74" s="598"/>
      <c r="O74" s="400"/>
      <c r="P74" s="10"/>
      <c r="Q74" s="324"/>
      <c r="R74" s="324"/>
    </row>
    <row r="75" spans="1:18" ht="15" customHeight="1" thickTop="1" thickBot="1" x14ac:dyDescent="0.25">
      <c r="A75" s="1131" t="s">
        <v>275</v>
      </c>
      <c r="B75" s="1132"/>
      <c r="C75" s="1132"/>
      <c r="D75" s="1132"/>
      <c r="E75" s="1132"/>
      <c r="F75" s="1132"/>
      <c r="G75" s="1132"/>
      <c r="H75" s="1132"/>
      <c r="I75" s="1132"/>
      <c r="J75" s="1132"/>
      <c r="K75" s="1133"/>
      <c r="L75" s="190"/>
      <c r="M75" s="191"/>
      <c r="N75" s="178"/>
      <c r="O75" s="399"/>
      <c r="P75" s="192"/>
    </row>
    <row r="76" spans="1:18" ht="23.25" customHeight="1" thickTop="1" x14ac:dyDescent="0.2">
      <c r="A76" s="1240" t="s">
        <v>246</v>
      </c>
      <c r="B76" s="1229"/>
      <c r="C76" s="1229"/>
      <c r="D76" s="1229"/>
      <c r="E76" s="1229"/>
      <c r="F76" s="1229"/>
      <c r="G76" s="1229"/>
      <c r="H76" s="1229"/>
      <c r="I76" s="1229"/>
      <c r="J76" s="1241"/>
      <c r="K76" s="1242"/>
      <c r="L76" s="225">
        <f>L44/L43</f>
        <v>1090.4344066666667</v>
      </c>
      <c r="M76" s="226">
        <f>M44/M43</f>
        <v>1332.1111111111111</v>
      </c>
      <c r="N76" s="583" t="e">
        <f>N44/N43</f>
        <v>#DIV/0!</v>
      </c>
      <c r="O76" s="396" t="e">
        <f>N76-M76</f>
        <v>#DIV/0!</v>
      </c>
      <c r="P76" s="239" t="e">
        <f>IF(N76&lt;=M76,"OK","NOOK")</f>
        <v>#DIV/0!</v>
      </c>
      <c r="Q76" s="305"/>
      <c r="R76" s="306"/>
    </row>
    <row r="77" spans="1:18" ht="23.25" customHeight="1" x14ac:dyDescent="0.2">
      <c r="A77" s="1239" t="s">
        <v>81</v>
      </c>
      <c r="B77" s="1238"/>
      <c r="C77" s="1238"/>
      <c r="D77" s="1238"/>
      <c r="E77" s="1238"/>
      <c r="F77" s="1238"/>
      <c r="G77" s="1238"/>
      <c r="H77" s="1238"/>
      <c r="I77" s="1238"/>
      <c r="J77" s="4"/>
      <c r="K77" s="60"/>
      <c r="L77" s="225">
        <f>L45/(L34+L35)</f>
        <v>3406.24</v>
      </c>
      <c r="M77" s="539">
        <f>M45/(M34+M35)</f>
        <v>4284</v>
      </c>
      <c r="N77" s="606" t="e">
        <f>N45/(N34+N35)</f>
        <v>#DIV/0!</v>
      </c>
      <c r="O77" s="396" t="e">
        <f>N77-M77</f>
        <v>#DIV/0!</v>
      </c>
      <c r="P77" s="11" t="e">
        <f>IF(N77&gt;=M77,"OK","NOOK")</f>
        <v>#DIV/0!</v>
      </c>
      <c r="Q77" s="249"/>
      <c r="R77" s="250"/>
    </row>
    <row r="78" spans="1:18" ht="23.25" customHeight="1" thickBot="1" x14ac:dyDescent="0.25">
      <c r="A78" s="1251" t="s">
        <v>82</v>
      </c>
      <c r="B78" s="1235"/>
      <c r="C78" s="1235"/>
      <c r="D78" s="1235"/>
      <c r="E78" s="1235"/>
      <c r="F78" s="1235"/>
      <c r="G78" s="1235"/>
      <c r="H78" s="1235"/>
      <c r="I78" s="1252"/>
      <c r="J78" s="1255"/>
      <c r="K78" s="1256"/>
      <c r="L78" s="307">
        <f>L44/L24</f>
        <v>21.888281885644769</v>
      </c>
      <c r="M78" s="394">
        <f>M44/M24</f>
        <v>22.367537313432837</v>
      </c>
      <c r="N78" s="600" t="e">
        <f>N44/N24</f>
        <v>#DIV/0!</v>
      </c>
      <c r="O78" s="397" t="e">
        <f>N78-M78</f>
        <v>#DIV/0!</v>
      </c>
      <c r="P78" s="11" t="e">
        <f>IF(N78&gt;=M78,"OK","NOOK")</f>
        <v>#DIV/0!</v>
      </c>
      <c r="Q78" s="249"/>
      <c r="R78" s="250"/>
    </row>
    <row r="79" spans="1:18" ht="23.25" customHeight="1" thickTop="1" thickBot="1" x14ac:dyDescent="0.25">
      <c r="A79" s="1251"/>
      <c r="B79" s="1235"/>
      <c r="C79" s="1235"/>
      <c r="D79" s="1235"/>
      <c r="E79" s="1235"/>
      <c r="F79" s="1235"/>
      <c r="G79" s="1235"/>
      <c r="H79" s="1235"/>
      <c r="I79" s="1252"/>
      <c r="J79" s="1255"/>
      <c r="K79" s="1256"/>
      <c r="L79" s="307"/>
      <c r="M79" s="394"/>
      <c r="N79" s="600"/>
      <c r="O79" s="397"/>
      <c r="P79" s="240"/>
      <c r="Q79" s="249"/>
      <c r="R79" s="250"/>
    </row>
    <row r="80" spans="1:18" ht="14.25" customHeight="1" thickTop="1" thickBot="1" x14ac:dyDescent="0.25">
      <c r="A80" s="1131" t="s">
        <v>276</v>
      </c>
      <c r="B80" s="1132"/>
      <c r="C80" s="1132"/>
      <c r="D80" s="1132"/>
      <c r="E80" s="1132"/>
      <c r="F80" s="1132"/>
      <c r="G80" s="1132"/>
      <c r="H80" s="1132"/>
      <c r="I80" s="1132"/>
      <c r="J80" s="1132"/>
      <c r="K80" s="1132"/>
      <c r="L80" s="269"/>
      <c r="M80" s="395"/>
      <c r="N80" s="219"/>
      <c r="O80" s="399"/>
      <c r="P80" s="197"/>
      <c r="Q80" s="254"/>
      <c r="R80" s="255"/>
    </row>
    <row r="81" spans="1:16" ht="25.5" customHeight="1" thickTop="1" x14ac:dyDescent="0.2">
      <c r="A81" s="1259" t="s">
        <v>383</v>
      </c>
      <c r="B81" s="1238"/>
      <c r="C81" s="1238"/>
      <c r="D81" s="1238"/>
      <c r="E81" s="1238"/>
      <c r="F81" s="1238"/>
      <c r="G81" s="1238"/>
      <c r="H81" s="1238"/>
      <c r="I81" s="1238"/>
      <c r="J81" s="1238"/>
      <c r="K81" s="1260"/>
      <c r="L81" s="85" t="e">
        <f>L52/L53</f>
        <v>#DIV/0!</v>
      </c>
      <c r="M81" s="214" t="e">
        <f>M52/M53</f>
        <v>#DIV/0!</v>
      </c>
      <c r="N81" s="596" t="e">
        <f>N52/N53</f>
        <v>#DIV/0!</v>
      </c>
      <c r="O81" s="85" t="e">
        <f>N81-M81</f>
        <v>#DIV/0!</v>
      </c>
      <c r="P81" s="10" t="e">
        <f>IF(N81&lt;=M81,"OK","NOOK")</f>
        <v>#DIV/0!</v>
      </c>
    </row>
    <row r="82" spans="1:16" ht="22.5" customHeight="1" thickBot="1" x14ac:dyDescent="0.25">
      <c r="A82" s="1225"/>
      <c r="B82" s="1226"/>
      <c r="C82" s="1226"/>
      <c r="D82" s="1226"/>
      <c r="E82" s="1226"/>
      <c r="F82" s="1226"/>
      <c r="G82" s="1226"/>
      <c r="H82" s="1226"/>
      <c r="I82" s="1226"/>
      <c r="J82" s="1226"/>
      <c r="K82" s="1227"/>
      <c r="L82" s="198"/>
      <c r="M82" s="199"/>
      <c r="N82" s="585"/>
      <c r="O82" s="200"/>
      <c r="P82" s="201"/>
    </row>
    <row r="83" spans="1:16" ht="19.5" customHeight="1" thickBot="1" x14ac:dyDescent="0.25">
      <c r="A83" s="1222" t="s">
        <v>294</v>
      </c>
      <c r="B83" s="1223"/>
      <c r="C83" s="1223"/>
      <c r="D83" s="1223"/>
      <c r="E83" s="1223"/>
      <c r="F83" s="1223"/>
      <c r="G83" s="1223"/>
      <c r="H83" s="1223"/>
      <c r="I83" s="1223"/>
      <c r="J83" s="1223"/>
      <c r="K83" s="1223"/>
      <c r="L83" s="1223"/>
      <c r="M83" s="1223"/>
      <c r="N83" s="1223"/>
      <c r="O83" s="1223"/>
      <c r="P83" s="1224"/>
    </row>
    <row r="84" spans="1:16" ht="36" customHeight="1" x14ac:dyDescent="0.2">
      <c r="A84" s="1213"/>
      <c r="B84" s="1214"/>
      <c r="C84" s="1214"/>
      <c r="D84" s="1214"/>
      <c r="E84" s="1214"/>
      <c r="F84" s="1214"/>
      <c r="G84" s="1214"/>
      <c r="H84" s="1214"/>
      <c r="I84" s="1214"/>
      <c r="J84" s="1214"/>
      <c r="K84" s="1214"/>
      <c r="L84" s="1214"/>
      <c r="M84" s="1214"/>
      <c r="N84" s="1214"/>
      <c r="O84" s="1214"/>
      <c r="P84" s="1215"/>
    </row>
    <row r="85" spans="1:16" ht="82.5" customHeight="1" thickBot="1" x14ac:dyDescent="0.25">
      <c r="A85" s="1216"/>
      <c r="B85" s="1217"/>
      <c r="C85" s="1217"/>
      <c r="D85" s="1217"/>
      <c r="E85" s="1217"/>
      <c r="F85" s="1217"/>
      <c r="G85" s="1217"/>
      <c r="H85" s="1217"/>
      <c r="I85" s="1217"/>
      <c r="J85" s="1217"/>
      <c r="K85" s="1217"/>
      <c r="L85" s="1217"/>
      <c r="M85" s="1217"/>
      <c r="N85" s="1217"/>
      <c r="O85" s="1217"/>
      <c r="P85" s="1218"/>
    </row>
    <row r="86" spans="1:16" ht="21" hidden="1" customHeight="1" x14ac:dyDescent="0.2">
      <c r="A86" s="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7"/>
    </row>
  </sheetData>
  <sheetProtection selectLockedCells="1"/>
  <mergeCells count="124">
    <mergeCell ref="Q33:U33"/>
    <mergeCell ref="Q34:U34"/>
    <mergeCell ref="Q35:U35"/>
    <mergeCell ref="Q36:U36"/>
    <mergeCell ref="Q37:U37"/>
    <mergeCell ref="Q43:U43"/>
    <mergeCell ref="Q44:U44"/>
    <mergeCell ref="Q49:U49"/>
    <mergeCell ref="Q45:U45"/>
    <mergeCell ref="Q46:U46"/>
    <mergeCell ref="Q47:U47"/>
    <mergeCell ref="Q48:U48"/>
    <mergeCell ref="Q24:U24"/>
    <mergeCell ref="Q25:U25"/>
    <mergeCell ref="Q26:U26"/>
    <mergeCell ref="Q27:U27"/>
    <mergeCell ref="Q28:U28"/>
    <mergeCell ref="Q29:U29"/>
    <mergeCell ref="Q30:U30"/>
    <mergeCell ref="Q31:U31"/>
    <mergeCell ref="Q32:U32"/>
    <mergeCell ref="A48:F48"/>
    <mergeCell ref="E56:F56"/>
    <mergeCell ref="A44:F44"/>
    <mergeCell ref="A54:P54"/>
    <mergeCell ref="G56:I56"/>
    <mergeCell ref="G55:P55"/>
    <mergeCell ref="A55:F55"/>
    <mergeCell ref="A47:F47"/>
    <mergeCell ref="L56:M56"/>
    <mergeCell ref="G51:P51"/>
    <mergeCell ref="A52:F52"/>
    <mergeCell ref="N56:P56"/>
    <mergeCell ref="A49:F49"/>
    <mergeCell ref="A53:F53"/>
    <mergeCell ref="A46:F46"/>
    <mergeCell ref="A45:F45"/>
    <mergeCell ref="A50:F50"/>
    <mergeCell ref="A56:C56"/>
    <mergeCell ref="A51:F51"/>
    <mergeCell ref="G38:P38"/>
    <mergeCell ref="A18:P18"/>
    <mergeCell ref="A21:P21"/>
    <mergeCell ref="A19:P19"/>
    <mergeCell ref="A20:P20"/>
    <mergeCell ref="A26:F26"/>
    <mergeCell ref="G23:P23"/>
    <mergeCell ref="G42:P42"/>
    <mergeCell ref="A42:F42"/>
    <mergeCell ref="A25:F25"/>
    <mergeCell ref="A39:F39"/>
    <mergeCell ref="A28:F28"/>
    <mergeCell ref="A31:F31"/>
    <mergeCell ref="A29:F29"/>
    <mergeCell ref="A33:F33"/>
    <mergeCell ref="A32:F32"/>
    <mergeCell ref="A27:F27"/>
    <mergeCell ref="A17:P17"/>
    <mergeCell ref="E5:J5"/>
    <mergeCell ref="A22:F22"/>
    <mergeCell ref="A23:F23"/>
    <mergeCell ref="E6:J6"/>
    <mergeCell ref="A11:P11"/>
    <mergeCell ref="A12:P16"/>
    <mergeCell ref="A1:N1"/>
    <mergeCell ref="A2:P2"/>
    <mergeCell ref="A8:P8"/>
    <mergeCell ref="A9:P10"/>
    <mergeCell ref="E4:J4"/>
    <mergeCell ref="A43:F43"/>
    <mergeCell ref="A40:F40"/>
    <mergeCell ref="A35:F35"/>
    <mergeCell ref="A24:F24"/>
    <mergeCell ref="A34:F34"/>
    <mergeCell ref="A38:F38"/>
    <mergeCell ref="A36:F36"/>
    <mergeCell ref="A37:F37"/>
    <mergeCell ref="A41:F41"/>
    <mergeCell ref="A30:F30"/>
    <mergeCell ref="J79:K79"/>
    <mergeCell ref="A80:K80"/>
    <mergeCell ref="A79:I79"/>
    <mergeCell ref="A76:K76"/>
    <mergeCell ref="A57:C57"/>
    <mergeCell ref="E57:F57"/>
    <mergeCell ref="A84:P85"/>
    <mergeCell ref="A75:K75"/>
    <mergeCell ref="A65:K65"/>
    <mergeCell ref="A77:I77"/>
    <mergeCell ref="A78:I78"/>
    <mergeCell ref="J78:K78"/>
    <mergeCell ref="A69:I69"/>
    <mergeCell ref="A83:P83"/>
    <mergeCell ref="A82:K82"/>
    <mergeCell ref="A81:K81"/>
    <mergeCell ref="A74:K74"/>
    <mergeCell ref="A73:K73"/>
    <mergeCell ref="A64:K64"/>
    <mergeCell ref="A66:K66"/>
    <mergeCell ref="A72:K72"/>
    <mergeCell ref="A68:I68"/>
    <mergeCell ref="G57:K57"/>
    <mergeCell ref="A62:K63"/>
    <mergeCell ref="A58:C58"/>
    <mergeCell ref="G59:K59"/>
    <mergeCell ref="G58:K58"/>
    <mergeCell ref="E58:F58"/>
    <mergeCell ref="A59:C59"/>
    <mergeCell ref="E59:F59"/>
    <mergeCell ref="Q71:R73"/>
    <mergeCell ref="A67:I67"/>
    <mergeCell ref="A70:I70"/>
    <mergeCell ref="A71:K71"/>
    <mergeCell ref="P62:P63"/>
    <mergeCell ref="L62:L63"/>
    <mergeCell ref="L57:M57"/>
    <mergeCell ref="N57:P57"/>
    <mergeCell ref="M62:M63"/>
    <mergeCell ref="L58:M58"/>
    <mergeCell ref="N58:P58"/>
    <mergeCell ref="N59:P59"/>
    <mergeCell ref="L59:M59"/>
    <mergeCell ref="O62:O63"/>
    <mergeCell ref="N62:N63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54" orientation="portrait"/>
  <headerFooter alignWithMargins="0">
    <oddHeader>&amp;CComune di Miagliano</oddHeader>
    <oddFooter>&amp;R&amp;8&amp;P</oddFooter>
  </headerFooter>
  <rowBreaks count="1" manualBreakCount="1">
    <brk id="8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9">
    <tabColor indexed="13"/>
    <pageSetUpPr fitToPage="1"/>
  </sheetPr>
  <dimension ref="A1:U89"/>
  <sheetViews>
    <sheetView topLeftCell="A19" zoomScale="120" zoomScaleNormal="120" workbookViewId="0">
      <selection activeCell="M40" sqref="M40"/>
    </sheetView>
  </sheetViews>
  <sheetFormatPr defaultColWidth="9.140625" defaultRowHeight="12.75" x14ac:dyDescent="0.2"/>
  <cols>
    <col min="1" max="6" width="9.140625" style="143"/>
    <col min="7" max="7" width="15.7109375" style="143" customWidth="1"/>
    <col min="8" max="8" width="14.140625" style="143" customWidth="1"/>
    <col min="9" max="9" width="15.7109375" style="143" customWidth="1"/>
    <col min="10" max="10" width="0.28515625" style="143" hidden="1" customWidth="1"/>
    <col min="11" max="11" width="9.140625" style="143" hidden="1" customWidth="1"/>
    <col min="12" max="12" width="14.42578125" style="143" customWidth="1"/>
    <col min="13" max="13" width="14.140625" style="143" customWidth="1"/>
    <col min="14" max="14" width="16" style="143" customWidth="1"/>
    <col min="15" max="15" width="11.42578125" style="143" customWidth="1"/>
    <col min="16" max="16" width="11" style="143" customWidth="1"/>
    <col min="17" max="16384" width="9.140625" style="143"/>
  </cols>
  <sheetData>
    <row r="1" spans="1:16" ht="21.75" customHeight="1" thickBot="1" x14ac:dyDescent="0.25">
      <c r="A1" s="1177"/>
      <c r="B1" s="1178"/>
      <c r="C1" s="1178"/>
      <c r="D1" s="1178"/>
      <c r="E1" s="1178"/>
      <c r="F1" s="1178"/>
      <c r="G1" s="1178"/>
      <c r="H1" s="1178"/>
      <c r="I1" s="1178"/>
      <c r="J1" s="1178"/>
      <c r="K1" s="1178"/>
      <c r="L1" s="1178"/>
      <c r="M1" s="1178"/>
      <c r="N1" s="1178"/>
      <c r="O1" s="575" t="s">
        <v>284</v>
      </c>
      <c r="P1" s="576">
        <f>Caratteristiche!N1</f>
        <v>2023</v>
      </c>
    </row>
    <row r="2" spans="1:16" ht="24.75" customHeight="1" x14ac:dyDescent="0.2">
      <c r="A2" s="1184" t="s">
        <v>285</v>
      </c>
      <c r="B2" s="1185"/>
      <c r="C2" s="1185"/>
      <c r="D2" s="1185"/>
      <c r="E2" s="1185"/>
      <c r="F2" s="1185"/>
      <c r="G2" s="1185"/>
      <c r="H2" s="1185"/>
      <c r="I2" s="1185"/>
      <c r="J2" s="1185"/>
      <c r="K2" s="1185"/>
      <c r="L2" s="1185"/>
      <c r="M2" s="1185"/>
      <c r="N2" s="1185"/>
      <c r="O2" s="1186"/>
      <c r="P2" s="1187"/>
    </row>
    <row r="3" spans="1:16" x14ac:dyDescent="0.2">
      <c r="A3" s="144"/>
      <c r="P3" s="145"/>
    </row>
    <row r="4" spans="1:16" x14ac:dyDescent="0.2">
      <c r="A4" s="144" t="s">
        <v>286</v>
      </c>
      <c r="E4" s="1197" t="s">
        <v>250</v>
      </c>
      <c r="F4" s="1197"/>
      <c r="G4" s="1197"/>
      <c r="H4" s="1197"/>
      <c r="I4" s="1197"/>
      <c r="J4" s="1197"/>
      <c r="L4" s="1432"/>
      <c r="M4" s="1433"/>
      <c r="N4" s="1433"/>
      <c r="P4" s="146"/>
    </row>
    <row r="5" spans="1:16" x14ac:dyDescent="0.2">
      <c r="A5" s="144" t="s">
        <v>287</v>
      </c>
      <c r="E5" s="1197" t="s">
        <v>287</v>
      </c>
      <c r="F5" s="1197"/>
      <c r="G5" s="1197"/>
      <c r="H5" s="1197"/>
      <c r="I5" s="1197"/>
      <c r="J5" s="1197"/>
      <c r="L5" s="553"/>
      <c r="P5" s="146"/>
    </row>
    <row r="6" spans="1:16" x14ac:dyDescent="0.2">
      <c r="A6" s="144" t="s">
        <v>288</v>
      </c>
      <c r="E6" s="1197" t="s">
        <v>300</v>
      </c>
      <c r="F6" s="1197"/>
      <c r="G6" s="1197"/>
      <c r="H6" s="1197"/>
      <c r="I6" s="1197"/>
      <c r="J6" s="1197"/>
      <c r="L6" s="553"/>
      <c r="P6" s="146"/>
    </row>
    <row r="7" spans="1:16" ht="13.5" thickBot="1" x14ac:dyDescent="0.25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9"/>
    </row>
    <row r="8" spans="1:16" x14ac:dyDescent="0.2">
      <c r="A8" s="1188" t="s">
        <v>10</v>
      </c>
      <c r="B8" s="1189"/>
      <c r="C8" s="1189"/>
      <c r="D8" s="1189"/>
      <c r="E8" s="1189"/>
      <c r="F8" s="1189"/>
      <c r="G8" s="1189"/>
      <c r="H8" s="1189"/>
      <c r="I8" s="1189"/>
      <c r="J8" s="1189"/>
      <c r="K8" s="1189"/>
      <c r="L8" s="1189"/>
      <c r="M8" s="1189"/>
      <c r="N8" s="1189"/>
      <c r="O8" s="1189"/>
      <c r="P8" s="1190"/>
    </row>
    <row r="9" spans="1:16" ht="20.25" customHeight="1" x14ac:dyDescent="0.2">
      <c r="A9" s="1191" t="s">
        <v>398</v>
      </c>
      <c r="B9" s="1192"/>
      <c r="C9" s="1192"/>
      <c r="D9" s="1192"/>
      <c r="E9" s="1192"/>
      <c r="F9" s="1192"/>
      <c r="G9" s="1192"/>
      <c r="H9" s="1192"/>
      <c r="I9" s="1192"/>
      <c r="J9" s="1192"/>
      <c r="K9" s="1192"/>
      <c r="L9" s="1192"/>
      <c r="M9" s="1192"/>
      <c r="N9" s="1192"/>
      <c r="O9" s="1192"/>
      <c r="P9" s="1193"/>
    </row>
    <row r="10" spans="1:16" ht="27" customHeight="1" x14ac:dyDescent="0.2">
      <c r="A10" s="1194"/>
      <c r="B10" s="1195"/>
      <c r="C10" s="1195"/>
      <c r="D10" s="1195"/>
      <c r="E10" s="1195"/>
      <c r="F10" s="1195"/>
      <c r="G10" s="1195"/>
      <c r="H10" s="1195"/>
      <c r="I10" s="1195"/>
      <c r="J10" s="1195"/>
      <c r="K10" s="1195"/>
      <c r="L10" s="1195"/>
      <c r="M10" s="1195"/>
      <c r="N10" s="1195"/>
      <c r="O10" s="1195"/>
      <c r="P10" s="1196"/>
    </row>
    <row r="11" spans="1:16" x14ac:dyDescent="0.2">
      <c r="A11" s="1206" t="s">
        <v>296</v>
      </c>
      <c r="B11" s="1207"/>
      <c r="C11" s="1207"/>
      <c r="D11" s="1207"/>
      <c r="E11" s="1207"/>
      <c r="F11" s="1207"/>
      <c r="G11" s="1207"/>
      <c r="H11" s="1207"/>
      <c r="I11" s="1207"/>
      <c r="J11" s="1207"/>
      <c r="K11" s="1207"/>
      <c r="L11" s="1207"/>
      <c r="M11" s="1207"/>
      <c r="N11" s="1207"/>
      <c r="O11" s="1207"/>
      <c r="P11" s="1208"/>
    </row>
    <row r="12" spans="1:16" ht="14.25" customHeight="1" x14ac:dyDescent="0.2">
      <c r="A12" s="1191" t="s">
        <v>239</v>
      </c>
      <c r="B12" s="1198"/>
      <c r="C12" s="1198"/>
      <c r="D12" s="1198"/>
      <c r="E12" s="1198"/>
      <c r="F12" s="1198"/>
      <c r="G12" s="1198"/>
      <c r="H12" s="1198"/>
      <c r="I12" s="1198"/>
      <c r="J12" s="1198"/>
      <c r="K12" s="1198"/>
      <c r="L12" s="1198"/>
      <c r="M12" s="1198"/>
      <c r="N12" s="1198"/>
      <c r="O12" s="1198"/>
      <c r="P12" s="1199"/>
    </row>
    <row r="13" spans="1:16" ht="14.25" customHeight="1" x14ac:dyDescent="0.2">
      <c r="A13" s="1200"/>
      <c r="B13" s="1201"/>
      <c r="C13" s="1201"/>
      <c r="D13" s="1201"/>
      <c r="E13" s="1201"/>
      <c r="F13" s="1201"/>
      <c r="G13" s="1201"/>
      <c r="H13" s="1201"/>
      <c r="I13" s="1201"/>
      <c r="J13" s="1201"/>
      <c r="K13" s="1201"/>
      <c r="L13" s="1201"/>
      <c r="M13" s="1201"/>
      <c r="N13" s="1201"/>
      <c r="O13" s="1201"/>
      <c r="P13" s="1202"/>
    </row>
    <row r="14" spans="1:16" ht="14.25" customHeight="1" x14ac:dyDescent="0.2">
      <c r="A14" s="1200"/>
      <c r="B14" s="1201"/>
      <c r="C14" s="1201"/>
      <c r="D14" s="1201"/>
      <c r="E14" s="1201"/>
      <c r="F14" s="1201"/>
      <c r="G14" s="1201"/>
      <c r="H14" s="1201"/>
      <c r="I14" s="1201"/>
      <c r="J14" s="1201"/>
      <c r="K14" s="1201"/>
      <c r="L14" s="1201"/>
      <c r="M14" s="1201"/>
      <c r="N14" s="1201"/>
      <c r="O14" s="1201"/>
      <c r="P14" s="1202"/>
    </row>
    <row r="15" spans="1:16" ht="14.25" customHeight="1" x14ac:dyDescent="0.2">
      <c r="A15" s="1200"/>
      <c r="B15" s="1201"/>
      <c r="C15" s="1201"/>
      <c r="D15" s="1201"/>
      <c r="E15" s="1201"/>
      <c r="F15" s="1201"/>
      <c r="G15" s="1201"/>
      <c r="H15" s="1201"/>
      <c r="I15" s="1201"/>
      <c r="J15" s="1201"/>
      <c r="K15" s="1201"/>
      <c r="L15" s="1201"/>
      <c r="M15" s="1201"/>
      <c r="N15" s="1201"/>
      <c r="O15" s="1201"/>
      <c r="P15" s="1202"/>
    </row>
    <row r="16" spans="1:16" ht="14.25" customHeight="1" x14ac:dyDescent="0.2">
      <c r="A16" s="1203"/>
      <c r="B16" s="1204"/>
      <c r="C16" s="1204"/>
      <c r="D16" s="1204"/>
      <c r="E16" s="1204"/>
      <c r="F16" s="1204"/>
      <c r="G16" s="1204"/>
      <c r="H16" s="1204"/>
      <c r="I16" s="1204"/>
      <c r="J16" s="1204"/>
      <c r="K16" s="1204"/>
      <c r="L16" s="1204"/>
      <c r="M16" s="1204"/>
      <c r="N16" s="1204"/>
      <c r="O16" s="1204"/>
      <c r="P16" s="1205"/>
    </row>
    <row r="17" spans="1:21" ht="14.25" customHeight="1" x14ac:dyDescent="0.2">
      <c r="A17" s="1206" t="s">
        <v>94</v>
      </c>
      <c r="B17" s="1207"/>
      <c r="C17" s="1207"/>
      <c r="D17" s="1207"/>
      <c r="E17" s="1207"/>
      <c r="F17" s="1207"/>
      <c r="G17" s="1207"/>
      <c r="H17" s="1207"/>
      <c r="I17" s="1207"/>
      <c r="J17" s="1207"/>
      <c r="K17" s="1207"/>
      <c r="L17" s="1207"/>
      <c r="M17" s="1207"/>
      <c r="N17" s="1207"/>
      <c r="O17" s="1207"/>
      <c r="P17" s="1208"/>
    </row>
    <row r="18" spans="1:21" ht="54" customHeight="1" x14ac:dyDescent="0.2">
      <c r="A18" s="1245" t="s">
        <v>95</v>
      </c>
      <c r="B18" s="1246"/>
      <c r="C18" s="1246"/>
      <c r="D18" s="1246"/>
      <c r="E18" s="1246"/>
      <c r="F18" s="1246"/>
      <c r="G18" s="1246"/>
      <c r="H18" s="1246"/>
      <c r="I18" s="1246"/>
      <c r="J18" s="1246"/>
      <c r="K18" s="1246"/>
      <c r="L18" s="1246"/>
      <c r="M18" s="1246"/>
      <c r="N18" s="1246"/>
      <c r="O18" s="1246"/>
      <c r="P18" s="1247"/>
    </row>
    <row r="19" spans="1:21" ht="14.25" customHeight="1" x14ac:dyDescent="0.2">
      <c r="A19" s="1206" t="s">
        <v>142</v>
      </c>
      <c r="B19" s="1207"/>
      <c r="C19" s="1207"/>
      <c r="D19" s="1207"/>
      <c r="E19" s="1207"/>
      <c r="F19" s="1207"/>
      <c r="G19" s="1207"/>
      <c r="H19" s="1207"/>
      <c r="I19" s="1207"/>
      <c r="J19" s="1207"/>
      <c r="K19" s="1207"/>
      <c r="L19" s="1207"/>
      <c r="M19" s="1207"/>
      <c r="N19" s="1207"/>
      <c r="O19" s="1207"/>
      <c r="P19" s="1208"/>
    </row>
    <row r="20" spans="1:21" ht="26.25" customHeight="1" thickBot="1" x14ac:dyDescent="0.25">
      <c r="A20" s="1191" t="s">
        <v>240</v>
      </c>
      <c r="B20" s="1198"/>
      <c r="C20" s="1198"/>
      <c r="D20" s="1198"/>
      <c r="E20" s="1198"/>
      <c r="F20" s="1198"/>
      <c r="G20" s="1198"/>
      <c r="H20" s="1198"/>
      <c r="I20" s="1198"/>
      <c r="J20" s="1198"/>
      <c r="K20" s="1198"/>
      <c r="L20" s="1198"/>
      <c r="M20" s="1198"/>
      <c r="N20" s="1198"/>
      <c r="O20" s="1198"/>
      <c r="P20" s="1199"/>
    </row>
    <row r="21" spans="1:21" ht="13.5" customHeight="1" thickBot="1" x14ac:dyDescent="0.25">
      <c r="A21" s="1209" t="s">
        <v>289</v>
      </c>
      <c r="B21" s="1210"/>
      <c r="C21" s="1210"/>
      <c r="D21" s="1210"/>
      <c r="E21" s="1210"/>
      <c r="F21" s="1210"/>
      <c r="G21" s="1210"/>
      <c r="H21" s="1210"/>
      <c r="I21" s="1210"/>
      <c r="J21" s="1210"/>
      <c r="K21" s="1210"/>
      <c r="L21" s="1210"/>
      <c r="M21" s="1210"/>
      <c r="N21" s="1210"/>
      <c r="O21" s="1211"/>
      <c r="P21" s="1212"/>
    </row>
    <row r="22" spans="1:21" ht="49.5" customHeight="1" x14ac:dyDescent="0.2">
      <c r="A22" s="1182"/>
      <c r="B22" s="1183"/>
      <c r="C22" s="1183"/>
      <c r="D22" s="1183"/>
      <c r="E22" s="1183"/>
      <c r="F22" s="1183"/>
      <c r="G22" s="150">
        <f>P1-3</f>
        <v>2020</v>
      </c>
      <c r="H22" s="150">
        <f>P1-2</f>
        <v>2021</v>
      </c>
      <c r="I22" s="150">
        <f>P1-1</f>
        <v>2022</v>
      </c>
      <c r="J22" s="151" t="s">
        <v>301</v>
      </c>
      <c r="K22" s="152" t="s">
        <v>277</v>
      </c>
      <c r="L22" s="153" t="s">
        <v>301</v>
      </c>
      <c r="M22" s="621" t="s">
        <v>518</v>
      </c>
      <c r="N22" s="34" t="s">
        <v>519</v>
      </c>
      <c r="O22" s="154" t="s">
        <v>16</v>
      </c>
      <c r="P22" s="155" t="s">
        <v>84</v>
      </c>
    </row>
    <row r="23" spans="1:21" ht="12.75" customHeight="1" x14ac:dyDescent="0.2">
      <c r="A23" s="1143" t="s">
        <v>290</v>
      </c>
      <c r="B23" s="1144"/>
      <c r="C23" s="1144"/>
      <c r="D23" s="1144"/>
      <c r="E23" s="1144"/>
      <c r="F23" s="1144"/>
      <c r="G23" s="1179"/>
      <c r="H23" s="1179"/>
      <c r="I23" s="1179"/>
      <c r="J23" s="1179"/>
      <c r="K23" s="1179"/>
      <c r="L23" s="1179"/>
      <c r="M23" s="1179"/>
      <c r="N23" s="1179"/>
      <c r="O23" s="1179"/>
      <c r="P23" s="1181"/>
    </row>
    <row r="24" spans="1:21" ht="12.75" customHeight="1" x14ac:dyDescent="0.2">
      <c r="A24" s="1249" t="s">
        <v>272</v>
      </c>
      <c r="B24" s="1250"/>
      <c r="C24" s="1250"/>
      <c r="D24" s="1250"/>
      <c r="E24" s="1250"/>
      <c r="F24" s="1250"/>
      <c r="G24" s="156">
        <v>565</v>
      </c>
      <c r="H24" s="156">
        <v>547</v>
      </c>
      <c r="I24" s="156">
        <v>532</v>
      </c>
      <c r="J24" s="157">
        <f>(G24+H24+I24)/3</f>
        <v>548</v>
      </c>
      <c r="K24" s="158"/>
      <c r="L24" s="236">
        <f>(G24+H24+I24)/3</f>
        <v>548</v>
      </c>
      <c r="M24" s="626">
        <v>536</v>
      </c>
      <c r="N24" s="203"/>
      <c r="O24" s="702"/>
      <c r="P24" s="703"/>
      <c r="Q24" s="1250"/>
      <c r="R24" s="1250"/>
      <c r="S24" s="1250"/>
      <c r="T24" s="1250"/>
      <c r="U24" s="1250"/>
    </row>
    <row r="25" spans="1:21" ht="12.75" hidden="1" customHeight="1" x14ac:dyDescent="0.2">
      <c r="A25" s="1430" t="s">
        <v>306</v>
      </c>
      <c r="B25" s="1431"/>
      <c r="C25" s="1431"/>
      <c r="D25" s="1431"/>
      <c r="E25" s="1431"/>
      <c r="F25" s="1431"/>
      <c r="G25" s="156"/>
      <c r="H25" s="156"/>
      <c r="I25" s="156"/>
      <c r="J25" s="142"/>
      <c r="K25" s="207"/>
      <c r="L25" s="205">
        <f t="shared" ref="L25:L34" si="0">(G25+H25+I25)/3</f>
        <v>0</v>
      </c>
      <c r="M25" s="664"/>
      <c r="N25" s="203"/>
      <c r="O25" s="696" t="e">
        <f t="shared" ref="O25:O32" si="1">(N25/L25)-100%</f>
        <v>#DIV/0!</v>
      </c>
      <c r="P25" s="697" t="e">
        <f t="shared" ref="P25:P32" si="2">(N25/M25)-100%</f>
        <v>#DIV/0!</v>
      </c>
      <c r="Q25" s="1431"/>
      <c r="R25" s="1431"/>
      <c r="S25" s="1431"/>
      <c r="T25" s="1431"/>
      <c r="U25" s="1431"/>
    </row>
    <row r="26" spans="1:21" ht="12.75" hidden="1" customHeight="1" x14ac:dyDescent="0.2">
      <c r="A26" s="1430" t="s">
        <v>336</v>
      </c>
      <c r="B26" s="1431"/>
      <c r="C26" s="1431"/>
      <c r="D26" s="1431"/>
      <c r="E26" s="1431"/>
      <c r="F26" s="1431"/>
      <c r="G26" s="156"/>
      <c r="H26" s="156"/>
      <c r="I26" s="156"/>
      <c r="J26" s="142"/>
      <c r="K26" s="207"/>
      <c r="L26" s="205">
        <f t="shared" si="0"/>
        <v>0</v>
      </c>
      <c r="M26" s="664"/>
      <c r="N26" s="203"/>
      <c r="O26" s="696" t="e">
        <f t="shared" si="1"/>
        <v>#DIV/0!</v>
      </c>
      <c r="P26" s="697" t="e">
        <f t="shared" si="2"/>
        <v>#DIV/0!</v>
      </c>
      <c r="Q26" s="1431"/>
      <c r="R26" s="1431"/>
      <c r="S26" s="1431"/>
      <c r="T26" s="1431"/>
      <c r="U26" s="1431"/>
    </row>
    <row r="27" spans="1:21" ht="12" customHeight="1" x14ac:dyDescent="0.2">
      <c r="A27" s="1121" t="s">
        <v>390</v>
      </c>
      <c r="B27" s="1122"/>
      <c r="C27" s="1122"/>
      <c r="D27" s="1122"/>
      <c r="E27" s="1122"/>
      <c r="F27" s="1122"/>
      <c r="G27" s="156">
        <v>2</v>
      </c>
      <c r="H27" s="156">
        <v>2</v>
      </c>
      <c r="I27" s="156">
        <v>2</v>
      </c>
      <c r="J27" s="70">
        <f>(G27+H27+I27)/3</f>
        <v>2</v>
      </c>
      <c r="K27" s="316"/>
      <c r="L27" s="317">
        <f t="shared" si="0"/>
        <v>2</v>
      </c>
      <c r="M27" s="631">
        <v>2</v>
      </c>
      <c r="N27" s="71"/>
      <c r="O27" s="696">
        <f t="shared" si="1"/>
        <v>-1</v>
      </c>
      <c r="P27" s="697">
        <f t="shared" si="2"/>
        <v>-1</v>
      </c>
      <c r="Q27" s="1122"/>
      <c r="R27" s="1122"/>
      <c r="S27" s="1122"/>
      <c r="T27" s="1122"/>
      <c r="U27" s="1122"/>
    </row>
    <row r="28" spans="1:21" ht="12" hidden="1" customHeight="1" x14ac:dyDescent="0.2">
      <c r="A28" s="1119" t="s">
        <v>391</v>
      </c>
      <c r="B28" s="1120"/>
      <c r="C28" s="1120"/>
      <c r="D28" s="1120"/>
      <c r="E28" s="1120"/>
      <c r="F28" s="1120"/>
      <c r="G28" s="156"/>
      <c r="H28" s="156"/>
      <c r="I28" s="156"/>
      <c r="J28" s="125">
        <f>(G28+H28+I28)/3</f>
        <v>0</v>
      </c>
      <c r="K28" s="204"/>
      <c r="L28" s="205">
        <f t="shared" si="0"/>
        <v>0</v>
      </c>
      <c r="M28" s="659"/>
      <c r="N28" s="206"/>
      <c r="O28" s="690" t="e">
        <f t="shared" si="1"/>
        <v>#DIV/0!</v>
      </c>
      <c r="P28" s="691" t="e">
        <f t="shared" si="2"/>
        <v>#DIV/0!</v>
      </c>
      <c r="Q28" s="1120"/>
      <c r="R28" s="1120"/>
      <c r="S28" s="1120"/>
      <c r="T28" s="1120"/>
      <c r="U28" s="1120"/>
    </row>
    <row r="29" spans="1:21" ht="12.75" hidden="1" customHeight="1" x14ac:dyDescent="0.2">
      <c r="A29" s="833"/>
      <c r="B29" s="834"/>
      <c r="C29" s="834"/>
      <c r="D29" s="834"/>
      <c r="E29" s="834"/>
      <c r="F29" s="834"/>
      <c r="G29" s="156"/>
      <c r="H29" s="156"/>
      <c r="I29" s="156"/>
      <c r="J29" s="125"/>
      <c r="K29" s="204"/>
      <c r="L29" s="205">
        <f t="shared" si="0"/>
        <v>0</v>
      </c>
      <c r="M29" s="659"/>
      <c r="N29" s="206"/>
      <c r="O29" s="690" t="e">
        <f t="shared" si="1"/>
        <v>#DIV/0!</v>
      </c>
      <c r="P29" s="691" t="e">
        <f t="shared" si="2"/>
        <v>#DIV/0!</v>
      </c>
      <c r="Q29" s="834"/>
      <c r="R29" s="834"/>
      <c r="S29" s="834"/>
      <c r="T29" s="834"/>
      <c r="U29" s="834"/>
    </row>
    <row r="30" spans="1:21" x14ac:dyDescent="0.2">
      <c r="A30" s="1119" t="s">
        <v>409</v>
      </c>
      <c r="B30" s="1120"/>
      <c r="C30" s="1120"/>
      <c r="D30" s="1120"/>
      <c r="E30" s="1120"/>
      <c r="F30" s="1120"/>
      <c r="G30" s="156">
        <v>3000</v>
      </c>
      <c r="H30" s="156">
        <v>3000</v>
      </c>
      <c r="I30" s="156">
        <v>3000</v>
      </c>
      <c r="J30" s="70"/>
      <c r="K30" s="316"/>
      <c r="L30" s="317">
        <f t="shared" si="0"/>
        <v>3000</v>
      </c>
      <c r="M30" s="631">
        <v>3000</v>
      </c>
      <c r="N30" s="71"/>
      <c r="O30" s="690">
        <f t="shared" si="1"/>
        <v>-1</v>
      </c>
      <c r="P30" s="691">
        <f t="shared" si="2"/>
        <v>-1</v>
      </c>
      <c r="Q30" s="1359"/>
      <c r="R30" s="1359"/>
      <c r="S30" s="1359"/>
      <c r="T30" s="1359"/>
      <c r="U30" s="1359"/>
    </row>
    <row r="31" spans="1:21" x14ac:dyDescent="0.2">
      <c r="A31" s="995" t="s">
        <v>126</v>
      </c>
      <c r="B31" s="996"/>
      <c r="C31" s="996"/>
      <c r="D31" s="996"/>
      <c r="E31" s="996"/>
      <c r="F31" s="997"/>
      <c r="G31" s="156">
        <v>670000</v>
      </c>
      <c r="H31" s="156">
        <v>670000</v>
      </c>
      <c r="I31" s="156">
        <v>670000</v>
      </c>
      <c r="J31" s="70"/>
      <c r="K31" s="316"/>
      <c r="L31" s="317">
        <f t="shared" si="0"/>
        <v>670000</v>
      </c>
      <c r="M31" s="630">
        <v>670000</v>
      </c>
      <c r="N31" s="509"/>
      <c r="O31" s="690">
        <f t="shared" si="1"/>
        <v>-1</v>
      </c>
      <c r="P31" s="691">
        <f t="shared" si="2"/>
        <v>-1</v>
      </c>
      <c r="Q31" s="1434"/>
      <c r="R31" s="1434"/>
      <c r="S31" s="1434"/>
      <c r="T31" s="1434"/>
      <c r="U31" s="1435"/>
    </row>
    <row r="32" spans="1:21" x14ac:dyDescent="0.2">
      <c r="A32" s="1119" t="s">
        <v>253</v>
      </c>
      <c r="B32" s="1120"/>
      <c r="C32" s="1120"/>
      <c r="D32" s="1120"/>
      <c r="E32" s="1120"/>
      <c r="F32" s="1120"/>
      <c r="G32" s="156">
        <v>134</v>
      </c>
      <c r="H32" s="156">
        <v>134</v>
      </c>
      <c r="I32" s="156">
        <v>134</v>
      </c>
      <c r="J32" s="70"/>
      <c r="K32" s="316"/>
      <c r="L32" s="317">
        <f t="shared" si="0"/>
        <v>134</v>
      </c>
      <c r="M32" s="631">
        <v>134</v>
      </c>
      <c r="N32" s="71"/>
      <c r="O32" s="690">
        <f t="shared" si="1"/>
        <v>-1</v>
      </c>
      <c r="P32" s="691">
        <f t="shared" si="2"/>
        <v>-1</v>
      </c>
      <c r="Q32" s="1120"/>
      <c r="R32" s="1120"/>
      <c r="S32" s="1120"/>
      <c r="T32" s="1120"/>
      <c r="U32" s="1120"/>
    </row>
    <row r="33" spans="1:21" x14ac:dyDescent="0.2">
      <c r="A33" s="1119" t="s">
        <v>136</v>
      </c>
      <c r="B33" s="1120"/>
      <c r="C33" s="1120"/>
      <c r="D33" s="1120"/>
      <c r="E33" s="1120"/>
      <c r="F33" s="1120"/>
      <c r="G33" s="156">
        <v>0</v>
      </c>
      <c r="H33" s="156">
        <v>0</v>
      </c>
      <c r="I33" s="156">
        <v>0</v>
      </c>
      <c r="J33" s="70"/>
      <c r="K33" s="316"/>
      <c r="L33" s="317">
        <f t="shared" si="0"/>
        <v>0</v>
      </c>
      <c r="M33" s="631">
        <v>0</v>
      </c>
      <c r="N33" s="71"/>
      <c r="O33" s="690" t="e">
        <f>(N33/L33)-100%</f>
        <v>#DIV/0!</v>
      </c>
      <c r="P33" s="691" t="e">
        <f>(N33/M33)-100%</f>
        <v>#DIV/0!</v>
      </c>
      <c r="Q33" s="1120"/>
      <c r="R33" s="1120"/>
      <c r="S33" s="1120"/>
      <c r="T33" s="1120"/>
      <c r="U33" s="1120"/>
    </row>
    <row r="34" spans="1:21" x14ac:dyDescent="0.2">
      <c r="A34" s="1119" t="s">
        <v>59</v>
      </c>
      <c r="B34" s="1120"/>
      <c r="C34" s="1120"/>
      <c r="D34" s="1120"/>
      <c r="E34" s="1120"/>
      <c r="F34" s="1120"/>
      <c r="G34" s="156">
        <v>0</v>
      </c>
      <c r="H34" s="156">
        <v>6</v>
      </c>
      <c r="I34" s="156">
        <v>8</v>
      </c>
      <c r="J34" s="70"/>
      <c r="K34" s="316"/>
      <c r="L34" s="317">
        <f t="shared" si="0"/>
        <v>4.666666666666667</v>
      </c>
      <c r="M34" s="631">
        <v>2</v>
      </c>
      <c r="N34" s="71"/>
      <c r="O34" s="690">
        <f>(N34/L34)-100%</f>
        <v>-1</v>
      </c>
      <c r="P34" s="691">
        <f>(N34/M34)-100%</f>
        <v>-1</v>
      </c>
      <c r="Q34" s="1120"/>
      <c r="R34" s="1120"/>
      <c r="S34" s="1120"/>
      <c r="T34" s="1120"/>
      <c r="U34" s="1120"/>
    </row>
    <row r="35" spans="1:21" ht="12.75" customHeight="1" x14ac:dyDescent="0.2">
      <c r="A35" s="1143" t="s">
        <v>291</v>
      </c>
      <c r="B35" s="1144"/>
      <c r="C35" s="1144"/>
      <c r="D35" s="1144"/>
      <c r="E35" s="1144"/>
      <c r="F35" s="1144"/>
      <c r="G35" s="1243"/>
      <c r="H35" s="1243"/>
      <c r="I35" s="1243"/>
      <c r="J35" s="1243"/>
      <c r="K35" s="1243"/>
      <c r="L35" s="1243"/>
      <c r="M35" s="1243"/>
      <c r="N35" s="1243"/>
      <c r="O35" s="1243"/>
      <c r="P35" s="1244"/>
    </row>
    <row r="36" spans="1:21" ht="17.25" customHeight="1" x14ac:dyDescent="0.2">
      <c r="A36" s="1149" t="s">
        <v>270</v>
      </c>
      <c r="B36" s="1150"/>
      <c r="C36" s="1150"/>
      <c r="D36" s="1150"/>
      <c r="E36" s="1150"/>
      <c r="F36" s="1150"/>
      <c r="G36" s="38">
        <v>15</v>
      </c>
      <c r="H36" s="38">
        <v>15</v>
      </c>
      <c r="I36" s="38">
        <v>15</v>
      </c>
      <c r="J36" s="38">
        <f>(G36+H36+I36)/3</f>
        <v>15</v>
      </c>
      <c r="K36" s="39"/>
      <c r="L36" s="159">
        <f>(G36+H36+I36)/3</f>
        <v>15</v>
      </c>
      <c r="M36" s="626">
        <v>15</v>
      </c>
      <c r="N36" s="39"/>
      <c r="O36" s="692">
        <f>(N36/L36)-100%</f>
        <v>-1</v>
      </c>
      <c r="P36" s="693">
        <f>(N36/M36)-100%</f>
        <v>-1</v>
      </c>
    </row>
    <row r="37" spans="1:21" ht="17.25" customHeight="1" x14ac:dyDescent="0.2">
      <c r="A37" s="1119"/>
      <c r="B37" s="1120"/>
      <c r="C37" s="1120"/>
      <c r="D37" s="1120"/>
      <c r="E37" s="1120"/>
      <c r="F37" s="1120"/>
      <c r="G37" s="125"/>
      <c r="H37" s="125"/>
      <c r="I37" s="125"/>
      <c r="J37" s="125">
        <f>(G37+H37+I37)/3</f>
        <v>0</v>
      </c>
      <c r="K37" s="204"/>
      <c r="L37" s="205"/>
      <c r="M37" s="659"/>
      <c r="N37" s="126"/>
      <c r="O37" s="696" t="e">
        <f>(N37/L37)-100%</f>
        <v>#DIV/0!</v>
      </c>
      <c r="P37" s="697" t="e">
        <f>(N37/M37)-100%</f>
        <v>#DIV/0!</v>
      </c>
    </row>
    <row r="38" spans="1:21" ht="12.75" customHeight="1" x14ac:dyDescent="0.2">
      <c r="A38" s="1149"/>
      <c r="B38" s="1150"/>
      <c r="C38" s="1150"/>
      <c r="D38" s="1150"/>
      <c r="E38" s="1150"/>
      <c r="F38" s="1150"/>
      <c r="G38" s="49"/>
      <c r="H38" s="49"/>
      <c r="I38" s="49"/>
      <c r="J38" s="49"/>
      <c r="K38" s="50"/>
      <c r="L38" s="166"/>
      <c r="M38" s="628"/>
      <c r="N38" s="53"/>
      <c r="O38" s="696" t="e">
        <f>(N38/L38)-100%</f>
        <v>#DIV/0!</v>
      </c>
      <c r="P38" s="697" t="e">
        <f>(N38/M38)-100%</f>
        <v>#DIV/0!</v>
      </c>
    </row>
    <row r="39" spans="1:21" ht="14.25" customHeight="1" x14ac:dyDescent="0.2">
      <c r="A39" s="1143" t="s">
        <v>292</v>
      </c>
      <c r="B39" s="1144"/>
      <c r="C39" s="1144"/>
      <c r="D39" s="1144"/>
      <c r="E39" s="1144"/>
      <c r="F39" s="1144"/>
      <c r="G39" s="1144"/>
      <c r="H39" s="1144"/>
      <c r="I39" s="1144"/>
      <c r="J39" s="1144"/>
      <c r="K39" s="1144"/>
      <c r="L39" s="1144"/>
      <c r="M39" s="1144"/>
      <c r="N39" s="1144"/>
      <c r="O39" s="1144"/>
      <c r="P39" s="1158"/>
    </row>
    <row r="40" spans="1:21" ht="15" customHeight="1" x14ac:dyDescent="0.2">
      <c r="A40" s="1249" t="s">
        <v>223</v>
      </c>
      <c r="B40" s="1250"/>
      <c r="C40" s="1250"/>
      <c r="D40" s="1250"/>
      <c r="E40" s="1250"/>
      <c r="F40" s="1250"/>
      <c r="G40" s="137">
        <v>214687</v>
      </c>
      <c r="H40" s="137">
        <v>515143.48249999998</v>
      </c>
      <c r="I40" s="137">
        <f>I41+I43+I45+I46+I47</f>
        <v>598656.88</v>
      </c>
      <c r="J40" s="137">
        <f>(G40+H40+I40)/3</f>
        <v>442829.12083333329</v>
      </c>
      <c r="K40" s="138"/>
      <c r="L40" s="314">
        <f t="shared" ref="L40:L47" si="3">(G40+H40+I40)/3</f>
        <v>442829.12083333329</v>
      </c>
      <c r="M40" s="665">
        <f>M41+M43+M45+M46+M47</f>
        <v>351391.4</v>
      </c>
      <c r="N40" s="309"/>
      <c r="O40" s="692">
        <f t="shared" ref="O40:O46" si="4">(N40/L40)-100%</f>
        <v>-1</v>
      </c>
      <c r="P40" s="693">
        <f t="shared" ref="P40:P46" si="5">(N40/M40)-100%</f>
        <v>-1</v>
      </c>
      <c r="Q40" s="1250"/>
      <c r="R40" s="1250"/>
      <c r="S40" s="1250"/>
      <c r="T40" s="1250"/>
      <c r="U40" s="1250"/>
    </row>
    <row r="41" spans="1:21" ht="15" customHeight="1" x14ac:dyDescent="0.2">
      <c r="A41" s="1149" t="s">
        <v>528</v>
      </c>
      <c r="B41" s="1150"/>
      <c r="C41" s="1150"/>
      <c r="D41" s="1150"/>
      <c r="E41" s="1150"/>
      <c r="F41" s="1150"/>
      <c r="G41" s="137">
        <v>61848</v>
      </c>
      <c r="H41" s="137">
        <v>50473</v>
      </c>
      <c r="I41" s="137">
        <v>48492</v>
      </c>
      <c r="J41" s="136">
        <f>(G41+H41+I41)/3</f>
        <v>53604.333333333336</v>
      </c>
      <c r="K41" s="140"/>
      <c r="L41" s="169">
        <f t="shared" si="3"/>
        <v>53604.333333333336</v>
      </c>
      <c r="M41" s="666">
        <v>17362</v>
      </c>
      <c r="N41" s="139"/>
      <c r="O41" s="696">
        <f t="shared" si="4"/>
        <v>-1</v>
      </c>
      <c r="P41" s="697">
        <f t="shared" si="5"/>
        <v>-1</v>
      </c>
      <c r="Q41" s="1150"/>
      <c r="R41" s="1150"/>
      <c r="S41" s="1150"/>
      <c r="T41" s="1150"/>
      <c r="U41" s="1150"/>
    </row>
    <row r="42" spans="1:21" ht="12.75" customHeight="1" x14ac:dyDescent="0.2">
      <c r="A42" s="1149" t="s">
        <v>529</v>
      </c>
      <c r="B42" s="1150"/>
      <c r="C42" s="1150"/>
      <c r="D42" s="1150"/>
      <c r="E42" s="1150"/>
      <c r="F42" s="1150"/>
      <c r="G42" s="137">
        <v>66970</v>
      </c>
      <c r="H42" s="137">
        <v>53328</v>
      </c>
      <c r="I42" s="137">
        <v>61639</v>
      </c>
      <c r="J42" s="136">
        <f>(G42+H42+I42)/3</f>
        <v>60645.666666666664</v>
      </c>
      <c r="K42" s="140"/>
      <c r="L42" s="169">
        <f t="shared" si="3"/>
        <v>60645.666666666664</v>
      </c>
      <c r="M42" s="757">
        <v>32150</v>
      </c>
      <c r="N42" s="233"/>
      <c r="O42" s="696">
        <f t="shared" si="4"/>
        <v>-1</v>
      </c>
      <c r="P42" s="697">
        <f t="shared" si="5"/>
        <v>-1</v>
      </c>
      <c r="Q42" s="1150"/>
      <c r="R42" s="1150"/>
      <c r="S42" s="1150"/>
      <c r="T42" s="1150"/>
      <c r="U42" s="1150"/>
    </row>
    <row r="43" spans="1:21" ht="12.75" customHeight="1" x14ac:dyDescent="0.2">
      <c r="A43" s="1149" t="s">
        <v>505</v>
      </c>
      <c r="B43" s="1150"/>
      <c r="C43" s="1150"/>
      <c r="D43" s="1150"/>
      <c r="E43" s="1150"/>
      <c r="F43" s="1150"/>
      <c r="G43" s="137">
        <v>121857</v>
      </c>
      <c r="H43" s="137">
        <v>417454</v>
      </c>
      <c r="I43" s="137">
        <v>497564</v>
      </c>
      <c r="J43" s="136"/>
      <c r="K43" s="140"/>
      <c r="L43" s="169">
        <f t="shared" si="3"/>
        <v>345625</v>
      </c>
      <c r="M43" s="667">
        <v>283124</v>
      </c>
      <c r="N43" s="233"/>
      <c r="O43" s="696">
        <f t="shared" si="4"/>
        <v>-1</v>
      </c>
      <c r="P43" s="697">
        <f t="shared" si="5"/>
        <v>-1</v>
      </c>
      <c r="Q43" s="1150"/>
      <c r="R43" s="1150"/>
      <c r="S43" s="1150"/>
      <c r="T43" s="1150"/>
      <c r="U43" s="1150"/>
    </row>
    <row r="44" spans="1:21" ht="19.899999999999999" customHeight="1" x14ac:dyDescent="0.2">
      <c r="A44" s="1149" t="s">
        <v>504</v>
      </c>
      <c r="B44" s="1150"/>
      <c r="C44" s="1150"/>
      <c r="D44" s="1150"/>
      <c r="E44" s="1150"/>
      <c r="F44" s="1150"/>
      <c r="G44" s="137">
        <v>122386</v>
      </c>
      <c r="H44" s="137">
        <v>419390</v>
      </c>
      <c r="I44" s="137">
        <v>499658</v>
      </c>
      <c r="J44" s="136"/>
      <c r="K44" s="140"/>
      <c r="L44" s="169">
        <f t="shared" si="3"/>
        <v>347144.66666666669</v>
      </c>
      <c r="M44" s="667">
        <v>285802</v>
      </c>
      <c r="N44" s="233"/>
      <c r="O44" s="696">
        <f t="shared" si="4"/>
        <v>-1</v>
      </c>
      <c r="P44" s="697">
        <f t="shared" si="5"/>
        <v>-1</v>
      </c>
      <c r="Q44" s="1150"/>
      <c r="R44" s="1150"/>
      <c r="S44" s="1150"/>
      <c r="T44" s="1150"/>
      <c r="U44" s="1150"/>
    </row>
    <row r="45" spans="1:21" ht="12.75" customHeight="1" x14ac:dyDescent="0.2">
      <c r="A45" s="1149" t="s">
        <v>421</v>
      </c>
      <c r="B45" s="1150"/>
      <c r="C45" s="1150"/>
      <c r="D45" s="1150"/>
      <c r="E45" s="1150"/>
      <c r="F45" s="1150"/>
      <c r="G45" s="137">
        <v>0</v>
      </c>
      <c r="H45" s="137">
        <v>5603.69</v>
      </c>
      <c r="I45" s="137">
        <f>(11419*0.5)+(34923*0.06)</f>
        <v>7804.88</v>
      </c>
      <c r="J45" s="64">
        <f>(G45+H45+I45)/3</f>
        <v>4469.5233333333335</v>
      </c>
      <c r="K45" s="123"/>
      <c r="L45" s="169">
        <f t="shared" si="3"/>
        <v>4469.5233333333335</v>
      </c>
      <c r="M45" s="639">
        <f>(11378*0.5)+(40790*0.06)</f>
        <v>8136.4</v>
      </c>
      <c r="N45" s="233"/>
      <c r="O45" s="696">
        <f t="shared" si="4"/>
        <v>-1</v>
      </c>
      <c r="P45" s="697">
        <f t="shared" si="5"/>
        <v>-1</v>
      </c>
      <c r="Q45" s="1150"/>
      <c r="R45" s="1150"/>
      <c r="S45" s="1150"/>
      <c r="T45" s="1150"/>
      <c r="U45" s="1150"/>
    </row>
    <row r="46" spans="1:21" ht="12.75" customHeight="1" x14ac:dyDescent="0.2">
      <c r="A46" s="1119" t="s">
        <v>527</v>
      </c>
      <c r="B46" s="1120"/>
      <c r="C46" s="1120"/>
      <c r="D46" s="1120"/>
      <c r="E46" s="1120"/>
      <c r="F46" s="1120"/>
      <c r="G46" s="137">
        <v>6930.0000000000009</v>
      </c>
      <c r="H46" s="137">
        <v>7365.7925000000005</v>
      </c>
      <c r="I46" s="137">
        <f>14000*0.55</f>
        <v>7700.0000000000009</v>
      </c>
      <c r="J46" s="64">
        <f>(G46+H46+I46)/3</f>
        <v>7331.9308333333347</v>
      </c>
      <c r="K46" s="123"/>
      <c r="L46" s="169">
        <f t="shared" si="3"/>
        <v>7331.9308333333347</v>
      </c>
      <c r="M46" s="639">
        <f>14000*0.55</f>
        <v>7700.0000000000009</v>
      </c>
      <c r="N46" s="233"/>
      <c r="O46" s="696">
        <f t="shared" si="4"/>
        <v>-1</v>
      </c>
      <c r="P46" s="714">
        <f t="shared" si="5"/>
        <v>-1</v>
      </c>
      <c r="Q46" s="1120"/>
      <c r="R46" s="1120"/>
      <c r="S46" s="1120"/>
      <c r="T46" s="1120"/>
      <c r="U46" s="1120"/>
    </row>
    <row r="47" spans="1:21" ht="12.75" customHeight="1" x14ac:dyDescent="0.2">
      <c r="A47" s="1119" t="s">
        <v>514</v>
      </c>
      <c r="B47" s="1120"/>
      <c r="C47" s="1120"/>
      <c r="D47" s="1120"/>
      <c r="E47" s="1120"/>
      <c r="F47" s="1120"/>
      <c r="G47" s="137">
        <v>24052</v>
      </c>
      <c r="H47" s="137">
        <v>34247</v>
      </c>
      <c r="I47" s="137">
        <v>37096</v>
      </c>
      <c r="J47" s="64">
        <f>(G47+H47+I47)/3</f>
        <v>31798.333333333332</v>
      </c>
      <c r="K47" s="123"/>
      <c r="L47" s="169">
        <f t="shared" si="3"/>
        <v>31798.333333333332</v>
      </c>
      <c r="M47" s="639">
        <v>35069</v>
      </c>
      <c r="N47" s="233"/>
      <c r="O47" s="710"/>
      <c r="P47" s="687"/>
      <c r="Q47" s="1120"/>
      <c r="R47" s="1120"/>
      <c r="S47" s="1120"/>
      <c r="T47" s="1120"/>
      <c r="U47" s="1120"/>
    </row>
    <row r="48" spans="1:21" ht="12" customHeight="1" x14ac:dyDescent="0.2">
      <c r="A48" s="1143" t="s">
        <v>293</v>
      </c>
      <c r="B48" s="1144"/>
      <c r="C48" s="1144"/>
      <c r="D48" s="1144"/>
      <c r="E48" s="1144"/>
      <c r="F48" s="1144"/>
      <c r="G48" s="1144"/>
      <c r="H48" s="1144"/>
      <c r="I48" s="1144"/>
      <c r="J48" s="1144"/>
      <c r="K48" s="1144"/>
      <c r="L48" s="1144"/>
      <c r="M48" s="1144"/>
      <c r="N48" s="1144"/>
      <c r="O48" s="1144"/>
      <c r="P48" s="1158"/>
      <c r="Q48" s="170"/>
    </row>
    <row r="49" spans="1:16" ht="15" customHeight="1" x14ac:dyDescent="0.2">
      <c r="A49" s="1149" t="s">
        <v>384</v>
      </c>
      <c r="B49" s="1150"/>
      <c r="C49" s="1150"/>
      <c r="D49" s="1150"/>
      <c r="E49" s="1150"/>
      <c r="F49" s="1150"/>
      <c r="G49" s="62"/>
      <c r="H49" s="142"/>
      <c r="I49" s="142"/>
      <c r="J49" s="142">
        <f>(G49+H49+I49)/3</f>
        <v>0</v>
      </c>
      <c r="K49" s="207"/>
      <c r="L49" s="202"/>
      <c r="M49" s="668"/>
      <c r="N49" s="345"/>
      <c r="O49" s="692" t="e">
        <f>(N49/L49)-100%</f>
        <v>#DIV/0!</v>
      </c>
      <c r="P49" s="693" t="e">
        <f>(N49/M49)-100%</f>
        <v>#DIV/0!</v>
      </c>
    </row>
    <row r="50" spans="1:16" x14ac:dyDescent="0.2">
      <c r="A50" s="1119" t="s">
        <v>466</v>
      </c>
      <c r="B50" s="1120"/>
      <c r="C50" s="1120"/>
      <c r="D50" s="1120"/>
      <c r="E50" s="1120"/>
      <c r="F50" s="1120"/>
      <c r="G50" s="315">
        <v>100</v>
      </c>
      <c r="H50" s="315">
        <v>88</v>
      </c>
      <c r="I50" s="315">
        <v>115</v>
      </c>
      <c r="J50" s="125">
        <f>(G50+H50+I50)/3</f>
        <v>101</v>
      </c>
      <c r="K50" s="204"/>
      <c r="L50" s="317">
        <f>(G50+H50+I50)/3</f>
        <v>101</v>
      </c>
      <c r="M50" s="631"/>
      <c r="N50" s="345"/>
      <c r="O50" s="696">
        <f>(N50/L50)-100%</f>
        <v>-1</v>
      </c>
      <c r="P50" s="697" t="e">
        <f>(N50/M50)-100%</f>
        <v>#DIV/0!</v>
      </c>
    </row>
    <row r="51" spans="1:16" ht="13.5" thickBot="1" x14ac:dyDescent="0.25">
      <c r="A51" s="1167"/>
      <c r="B51" s="1168"/>
      <c r="C51" s="1168"/>
      <c r="D51" s="1168"/>
      <c r="E51" s="1168"/>
      <c r="F51" s="1168"/>
      <c r="G51" s="505"/>
      <c r="H51" s="331"/>
      <c r="I51" s="331"/>
      <c r="J51" s="332"/>
      <c r="K51" s="333"/>
      <c r="L51" s="334"/>
      <c r="M51" s="669"/>
      <c r="N51" s="346"/>
      <c r="O51" s="715" t="e">
        <f>(N51/L51)-100%</f>
        <v>#DIV/0!</v>
      </c>
      <c r="P51" s="716" t="e">
        <f>(N51/M51)-100%</f>
        <v>#DIV/0!</v>
      </c>
    </row>
    <row r="52" spans="1:16" ht="18.75" customHeight="1" thickBot="1" x14ac:dyDescent="0.25">
      <c r="A52" s="1155"/>
      <c r="B52" s="862"/>
      <c r="C52" s="862"/>
      <c r="D52" s="862"/>
      <c r="E52" s="862"/>
      <c r="F52" s="862"/>
      <c r="G52" s="862"/>
      <c r="H52" s="862"/>
      <c r="I52" s="862"/>
      <c r="J52" s="862"/>
      <c r="K52" s="862"/>
      <c r="L52" s="862"/>
      <c r="M52" s="862"/>
      <c r="N52" s="862"/>
      <c r="O52" s="862"/>
      <c r="P52" s="863"/>
    </row>
    <row r="53" spans="1:16" x14ac:dyDescent="0.2">
      <c r="A53" s="1151" t="s">
        <v>295</v>
      </c>
      <c r="B53" s="1152"/>
      <c r="C53" s="1152"/>
      <c r="D53" s="1152"/>
      <c r="E53" s="1152"/>
      <c r="F53" s="1153"/>
      <c r="G53" s="1134" t="s">
        <v>298</v>
      </c>
      <c r="H53" s="1135"/>
      <c r="I53" s="1135"/>
      <c r="J53" s="1135"/>
      <c r="K53" s="1135"/>
      <c r="L53" s="1135"/>
      <c r="M53" s="1135"/>
      <c r="N53" s="1135"/>
      <c r="O53" s="1135"/>
      <c r="P53" s="1136"/>
    </row>
    <row r="54" spans="1:16" ht="26.25" customHeight="1" x14ac:dyDescent="0.2">
      <c r="A54" s="1159" t="s">
        <v>122</v>
      </c>
      <c r="B54" s="1160"/>
      <c r="C54" s="1161"/>
      <c r="D54" s="173" t="s">
        <v>297</v>
      </c>
      <c r="E54" s="1162" t="s">
        <v>303</v>
      </c>
      <c r="F54" s="1163"/>
      <c r="G54" s="1159" t="s">
        <v>123</v>
      </c>
      <c r="H54" s="1160"/>
      <c r="I54" s="1160"/>
      <c r="J54" s="174"/>
      <c r="K54" s="174"/>
      <c r="L54" s="1173" t="s">
        <v>124</v>
      </c>
      <c r="M54" s="1161"/>
      <c r="N54" s="1160" t="s">
        <v>125</v>
      </c>
      <c r="O54" s="1160"/>
      <c r="P54" s="1174"/>
    </row>
    <row r="55" spans="1:16" x14ac:dyDescent="0.2">
      <c r="A55" s="1140" t="s">
        <v>462</v>
      </c>
      <c r="B55" s="1138"/>
      <c r="C55" s="1141"/>
      <c r="D55" s="175" t="s">
        <v>500</v>
      </c>
      <c r="E55" s="1142">
        <v>0.5</v>
      </c>
      <c r="F55" s="1139"/>
      <c r="G55" s="1140" t="s">
        <v>458</v>
      </c>
      <c r="H55" s="1138"/>
      <c r="I55" s="1138"/>
      <c r="J55" s="1138"/>
      <c r="K55" s="1141"/>
      <c r="L55" s="1385"/>
      <c r="M55" s="1141"/>
      <c r="N55" s="1137"/>
      <c r="O55" s="1138"/>
      <c r="P55" s="1139"/>
    </row>
    <row r="56" spans="1:16" x14ac:dyDescent="0.2">
      <c r="A56" s="1140" t="s">
        <v>515</v>
      </c>
      <c r="B56" s="1138"/>
      <c r="C56" s="1141"/>
      <c r="D56" s="175" t="s">
        <v>488</v>
      </c>
      <c r="E56" s="1142">
        <v>0.06</v>
      </c>
      <c r="F56" s="1139"/>
      <c r="G56" s="1140"/>
      <c r="H56" s="1138"/>
      <c r="I56" s="1138"/>
      <c r="J56" s="1138"/>
      <c r="K56" s="1141"/>
      <c r="L56" s="1385"/>
      <c r="M56" s="1386"/>
      <c r="N56" s="1137"/>
      <c r="O56" s="1138"/>
      <c r="P56" s="1139"/>
    </row>
    <row r="57" spans="1:16" x14ac:dyDescent="0.2">
      <c r="A57" s="1140"/>
      <c r="B57" s="1138"/>
      <c r="C57" s="1141"/>
      <c r="D57" s="175"/>
      <c r="E57" s="1142"/>
      <c r="F57" s="1139"/>
      <c r="G57" s="1140"/>
      <c r="H57" s="1138"/>
      <c r="I57" s="1138"/>
      <c r="J57" s="1138"/>
      <c r="K57" s="1141"/>
      <c r="L57" s="1137"/>
      <c r="M57" s="1141"/>
      <c r="N57" s="1137"/>
      <c r="O57" s="1138"/>
      <c r="P57" s="1139"/>
    </row>
    <row r="58" spans="1:16" x14ac:dyDescent="0.2">
      <c r="A58" s="1140"/>
      <c r="B58" s="1138"/>
      <c r="C58" s="1141"/>
      <c r="D58" s="175"/>
      <c r="E58" s="1138"/>
      <c r="F58" s="1139"/>
      <c r="G58" s="1140"/>
      <c r="H58" s="1138"/>
      <c r="I58" s="1138"/>
      <c r="J58" s="1138"/>
      <c r="K58" s="1141"/>
      <c r="L58" s="1137"/>
      <c r="M58" s="1141"/>
      <c r="N58" s="1137"/>
      <c r="O58" s="1138"/>
      <c r="P58" s="1139"/>
    </row>
    <row r="59" spans="1:16" x14ac:dyDescent="0.2">
      <c r="A59" s="1140"/>
      <c r="B59" s="1138"/>
      <c r="C59" s="1141"/>
      <c r="D59" s="175"/>
      <c r="E59" s="1138"/>
      <c r="F59" s="1139"/>
      <c r="G59" s="1140"/>
      <c r="H59" s="1138"/>
      <c r="I59" s="1138"/>
      <c r="J59" s="1138"/>
      <c r="K59" s="1141"/>
      <c r="L59" s="1137"/>
      <c r="M59" s="1141"/>
      <c r="N59" s="1137"/>
      <c r="O59" s="1138"/>
      <c r="P59" s="1139"/>
    </row>
    <row r="60" spans="1:16" x14ac:dyDescent="0.2">
      <c r="A60" s="1140"/>
      <c r="B60" s="1138"/>
      <c r="C60" s="1141"/>
      <c r="D60" s="175"/>
      <c r="E60" s="1138"/>
      <c r="F60" s="1139"/>
      <c r="G60" s="1140"/>
      <c r="H60" s="1138"/>
      <c r="I60" s="1138"/>
      <c r="J60" s="1138"/>
      <c r="K60" s="1141"/>
      <c r="L60" s="1137"/>
      <c r="M60" s="1141"/>
      <c r="N60" s="1137"/>
      <c r="O60" s="1138"/>
      <c r="P60" s="1139"/>
    </row>
    <row r="61" spans="1:16" ht="13.5" thickBot="1" x14ac:dyDescent="0.25">
      <c r="A61" s="1176"/>
      <c r="B61" s="1165"/>
      <c r="C61" s="1166"/>
      <c r="D61" s="176"/>
      <c r="E61" s="1165"/>
      <c r="F61" s="1175"/>
      <c r="G61" s="1176"/>
      <c r="H61" s="1165"/>
      <c r="I61" s="1165"/>
      <c r="J61" s="1165"/>
      <c r="K61" s="1166"/>
      <c r="L61" s="1164"/>
      <c r="M61" s="1166"/>
      <c r="N61" s="1164"/>
      <c r="O61" s="1165"/>
      <c r="P61" s="1175"/>
    </row>
    <row r="62" spans="1:16" ht="14.25" x14ac:dyDescent="0.2">
      <c r="A62" s="59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3"/>
    </row>
    <row r="63" spans="1:16" ht="15" thickBot="1" x14ac:dyDescent="0.25">
      <c r="A63" s="59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2"/>
      <c r="P63" s="24"/>
    </row>
    <row r="64" spans="1:16" ht="12.75" customHeight="1" x14ac:dyDescent="0.2">
      <c r="A64" s="1123" t="s">
        <v>83</v>
      </c>
      <c r="B64" s="1124"/>
      <c r="C64" s="1124"/>
      <c r="D64" s="1124"/>
      <c r="E64" s="1124"/>
      <c r="F64" s="1124"/>
      <c r="G64" s="1124"/>
      <c r="H64" s="1124"/>
      <c r="I64" s="1124"/>
      <c r="J64" s="1124"/>
      <c r="K64" s="1125"/>
      <c r="L64" s="1169" t="s">
        <v>15</v>
      </c>
      <c r="M64" s="1156" t="s">
        <v>14</v>
      </c>
      <c r="N64" s="1171" t="s">
        <v>85</v>
      </c>
      <c r="O64" s="1129" t="s">
        <v>279</v>
      </c>
      <c r="P64" s="1147" t="s">
        <v>278</v>
      </c>
    </row>
    <row r="65" spans="1:18" ht="16.5" customHeight="1" thickBot="1" x14ac:dyDescent="0.25">
      <c r="A65" s="1126"/>
      <c r="B65" s="1127"/>
      <c r="C65" s="1127"/>
      <c r="D65" s="1127"/>
      <c r="E65" s="1127"/>
      <c r="F65" s="1127"/>
      <c r="G65" s="1127"/>
      <c r="H65" s="1127"/>
      <c r="I65" s="1127"/>
      <c r="J65" s="1127"/>
      <c r="K65" s="1128"/>
      <c r="L65" s="1170"/>
      <c r="M65" s="1157"/>
      <c r="N65" s="1172"/>
      <c r="O65" s="1130"/>
      <c r="P65" s="1148"/>
    </row>
    <row r="66" spans="1:18" ht="16.5" customHeight="1" thickTop="1" thickBot="1" x14ac:dyDescent="0.25">
      <c r="A66" s="1131" t="s">
        <v>273</v>
      </c>
      <c r="B66" s="1132"/>
      <c r="C66" s="1132"/>
      <c r="D66" s="1132"/>
      <c r="E66" s="1132"/>
      <c r="F66" s="1132"/>
      <c r="G66" s="1132"/>
      <c r="H66" s="1132"/>
      <c r="I66" s="1132"/>
      <c r="J66" s="1132"/>
      <c r="K66" s="1133"/>
      <c r="L66" s="177"/>
      <c r="M66" s="177"/>
      <c r="N66" s="178"/>
      <c r="O66" s="177"/>
      <c r="P66" s="179"/>
      <c r="Q66" s="277"/>
      <c r="R66" s="277"/>
    </row>
    <row r="67" spans="1:18" ht="23.25" hidden="1" customHeight="1" thickTop="1" x14ac:dyDescent="0.2">
      <c r="A67" s="1237" t="s">
        <v>337</v>
      </c>
      <c r="B67" s="1238"/>
      <c r="C67" s="1238"/>
      <c r="D67" s="1238"/>
      <c r="E67" s="1238"/>
      <c r="F67" s="1238"/>
      <c r="G67" s="1238"/>
      <c r="H67" s="1238"/>
      <c r="I67" s="1238"/>
      <c r="J67" s="1238"/>
      <c r="K67" s="1238"/>
      <c r="L67" s="318" t="e">
        <f>L25/L26</f>
        <v>#DIV/0!</v>
      </c>
      <c r="M67" s="319" t="e">
        <f>M25/M26</f>
        <v>#DIV/0!</v>
      </c>
      <c r="N67" s="217" t="e">
        <f>N25/N26</f>
        <v>#DIV/0!</v>
      </c>
      <c r="O67" s="216" t="e">
        <f t="shared" ref="O67:O72" si="6">N67-M67</f>
        <v>#DIV/0!</v>
      </c>
      <c r="P67" s="215" t="e">
        <f t="shared" ref="P67:P72" si="7">IF(N67&gt;=M67,"OK","NOOK")</f>
        <v>#DIV/0!</v>
      </c>
      <c r="Q67" s="277"/>
      <c r="R67" s="277"/>
    </row>
    <row r="68" spans="1:18" ht="24.75" hidden="1" customHeight="1" thickTop="1" x14ac:dyDescent="0.2">
      <c r="A68" s="1237" t="s">
        <v>137</v>
      </c>
      <c r="B68" s="1238"/>
      <c r="C68" s="1238"/>
      <c r="D68" s="1238"/>
      <c r="E68" s="1238"/>
      <c r="F68" s="1238"/>
      <c r="G68" s="1238"/>
      <c r="H68" s="1238"/>
      <c r="I68" s="1423"/>
      <c r="J68" s="310"/>
      <c r="K68" s="310"/>
      <c r="L68" s="216">
        <f>L28/L27</f>
        <v>0</v>
      </c>
      <c r="M68" s="285">
        <f>M28/M27</f>
        <v>0</v>
      </c>
      <c r="N68" s="217" t="e">
        <f>N28/N27</f>
        <v>#DIV/0!</v>
      </c>
      <c r="O68" s="216" t="e">
        <f t="shared" si="6"/>
        <v>#DIV/0!</v>
      </c>
      <c r="P68" s="222" t="e">
        <f t="shared" si="7"/>
        <v>#DIV/0!</v>
      </c>
      <c r="Q68" s="324"/>
      <c r="R68" s="324"/>
    </row>
    <row r="69" spans="1:18" ht="24.75" customHeight="1" thickTop="1" x14ac:dyDescent="0.2">
      <c r="A69" s="1237" t="s">
        <v>308</v>
      </c>
      <c r="B69" s="1238"/>
      <c r="C69" s="1238"/>
      <c r="D69" s="1238"/>
      <c r="E69" s="1238"/>
      <c r="F69" s="1238"/>
      <c r="G69" s="1238"/>
      <c r="H69" s="1238"/>
      <c r="I69" s="1423"/>
      <c r="J69" s="310"/>
      <c r="K69" s="310"/>
      <c r="L69" s="216">
        <f>(L32/L27)/100</f>
        <v>0.67</v>
      </c>
      <c r="M69" s="285">
        <f>(M32/M27)/100</f>
        <v>0.67</v>
      </c>
      <c r="N69" s="607" t="e">
        <f>(N32/N27)/100</f>
        <v>#DIV/0!</v>
      </c>
      <c r="O69" s="216" t="e">
        <f t="shared" si="6"/>
        <v>#DIV/0!</v>
      </c>
      <c r="P69" s="222" t="e">
        <f t="shared" si="7"/>
        <v>#DIV/0!</v>
      </c>
      <c r="Q69" s="324"/>
      <c r="R69" s="324"/>
    </row>
    <row r="70" spans="1:18" ht="24.75" customHeight="1" x14ac:dyDescent="0.2">
      <c r="A70" s="1237" t="s">
        <v>451</v>
      </c>
      <c r="B70" s="1238"/>
      <c r="C70" s="1238"/>
      <c r="D70" s="1238"/>
      <c r="E70" s="1238"/>
      <c r="F70" s="1238"/>
      <c r="G70" s="1238"/>
      <c r="H70" s="1238"/>
      <c r="I70" s="1238"/>
      <c r="J70" s="4"/>
      <c r="K70" s="4"/>
      <c r="L70" s="216">
        <f>L30/L31</f>
        <v>4.4776119402985077E-3</v>
      </c>
      <c r="M70" s="285">
        <f>M30/M31</f>
        <v>4.4776119402985077E-3</v>
      </c>
      <c r="N70" s="607" t="e">
        <f>N30/N31</f>
        <v>#DIV/0!</v>
      </c>
      <c r="O70" s="216" t="e">
        <f t="shared" si="6"/>
        <v>#DIV/0!</v>
      </c>
      <c r="P70" s="222" t="e">
        <f t="shared" si="7"/>
        <v>#DIV/0!</v>
      </c>
      <c r="Q70" s="324"/>
      <c r="R70" s="324"/>
    </row>
    <row r="71" spans="1:18" ht="25.5" customHeight="1" x14ac:dyDescent="0.2">
      <c r="A71" s="1418" t="s">
        <v>452</v>
      </c>
      <c r="B71" s="1373"/>
      <c r="C71" s="1373"/>
      <c r="D71" s="1373"/>
      <c r="E71" s="1373"/>
      <c r="F71" s="1373"/>
      <c r="G71" s="1373"/>
      <c r="H71" s="1373"/>
      <c r="I71" s="1373"/>
      <c r="J71" s="1373"/>
      <c r="K71" s="1419"/>
      <c r="L71" s="430">
        <f>L30/L24</f>
        <v>5.4744525547445253</v>
      </c>
      <c r="M71" s="431">
        <f>M30/M24</f>
        <v>5.5970149253731343</v>
      </c>
      <c r="N71" s="608" t="e">
        <f>N30/N24</f>
        <v>#DIV/0!</v>
      </c>
      <c r="O71" s="216" t="e">
        <f t="shared" si="6"/>
        <v>#DIV/0!</v>
      </c>
      <c r="P71" s="222" t="e">
        <f t="shared" si="7"/>
        <v>#DIV/0!</v>
      </c>
      <c r="Q71" s="277"/>
      <c r="R71" s="277"/>
    </row>
    <row r="72" spans="1:18" ht="25.5" customHeight="1" x14ac:dyDescent="0.2">
      <c r="A72" s="1259" t="s">
        <v>241</v>
      </c>
      <c r="B72" s="1238"/>
      <c r="C72" s="1238"/>
      <c r="D72" s="1238"/>
      <c r="E72" s="1238"/>
      <c r="F72" s="1238"/>
      <c r="G72" s="1238"/>
      <c r="H72" s="1238"/>
      <c r="I72" s="1238"/>
      <c r="J72" s="1238"/>
      <c r="K72" s="1238"/>
      <c r="L72" s="16">
        <f>L33/L34</f>
        <v>0</v>
      </c>
      <c r="M72" s="214">
        <f>M33/M34</f>
        <v>0</v>
      </c>
      <c r="N72" s="579" t="e">
        <f>N33/N34</f>
        <v>#DIV/0!</v>
      </c>
      <c r="O72" s="16" t="e">
        <f t="shared" si="6"/>
        <v>#DIV/0!</v>
      </c>
      <c r="P72" s="11" t="e">
        <f t="shared" si="7"/>
        <v>#DIV/0!</v>
      </c>
      <c r="Q72" s="277"/>
      <c r="R72" s="277"/>
    </row>
    <row r="73" spans="1:18" ht="25.5" customHeight="1" thickBot="1" x14ac:dyDescent="0.25">
      <c r="A73" s="1420"/>
      <c r="B73" s="1421"/>
      <c r="C73" s="1421"/>
      <c r="D73" s="1421"/>
      <c r="E73" s="1421"/>
      <c r="F73" s="1421"/>
      <c r="G73" s="1421"/>
      <c r="H73" s="1421"/>
      <c r="I73" s="1421"/>
      <c r="J73" s="1421"/>
      <c r="K73" s="1422"/>
      <c r="L73" s="216"/>
      <c r="M73" s="285"/>
      <c r="N73" s="607"/>
      <c r="O73" s="216"/>
      <c r="P73" s="222"/>
      <c r="Q73" s="277"/>
      <c r="R73" s="277"/>
    </row>
    <row r="74" spans="1:18" ht="15" customHeight="1" thickTop="1" thickBot="1" x14ac:dyDescent="0.25">
      <c r="A74" s="1424" t="s">
        <v>274</v>
      </c>
      <c r="B74" s="1425"/>
      <c r="C74" s="1425"/>
      <c r="D74" s="1425"/>
      <c r="E74" s="1425"/>
      <c r="F74" s="1425"/>
      <c r="G74" s="1425"/>
      <c r="H74" s="1425"/>
      <c r="I74" s="1425"/>
      <c r="J74" s="1425"/>
      <c r="K74" s="1426"/>
      <c r="L74" s="320"/>
      <c r="M74" s="321"/>
      <c r="N74" s="301"/>
      <c r="O74" s="302"/>
      <c r="P74" s="303"/>
      <c r="Q74" s="1120"/>
      <c r="R74" s="1120"/>
    </row>
    <row r="75" spans="1:18" ht="22.5" customHeight="1" thickTop="1" x14ac:dyDescent="0.2">
      <c r="A75" s="1231" t="s">
        <v>270</v>
      </c>
      <c r="B75" s="1232"/>
      <c r="C75" s="1232"/>
      <c r="D75" s="1232"/>
      <c r="E75" s="1232"/>
      <c r="F75" s="1232"/>
      <c r="G75" s="1232"/>
      <c r="H75" s="1232"/>
      <c r="I75" s="1232"/>
      <c r="J75" s="1232"/>
      <c r="K75" s="1233"/>
      <c r="L75" s="293">
        <f>L36</f>
        <v>15</v>
      </c>
      <c r="M75" s="326">
        <f>M36</f>
        <v>15</v>
      </c>
      <c r="N75" s="609">
        <f>N36</f>
        <v>0</v>
      </c>
      <c r="O75" s="327">
        <f>(N75-M75)%</f>
        <v>-0.15</v>
      </c>
      <c r="P75" s="222" t="str">
        <f>IF(N75&gt;=M75,"OK","NOOK")</f>
        <v>NOOK</v>
      </c>
      <c r="Q75" s="1120"/>
      <c r="R75" s="1120"/>
    </row>
    <row r="76" spans="1:18" ht="26.25" customHeight="1" thickBot="1" x14ac:dyDescent="0.25">
      <c r="A76" s="1402"/>
      <c r="B76" s="1401"/>
      <c r="C76" s="1401"/>
      <c r="D76" s="1401"/>
      <c r="E76" s="1401"/>
      <c r="F76" s="1401"/>
      <c r="G76" s="1401"/>
      <c r="H76" s="1401"/>
      <c r="I76" s="1401"/>
      <c r="J76" s="1401"/>
      <c r="K76" s="1403"/>
      <c r="L76" s="293"/>
      <c r="M76" s="328"/>
      <c r="N76" s="597"/>
      <c r="O76" s="327"/>
      <c r="P76" s="222"/>
      <c r="Q76" s="1120"/>
      <c r="R76" s="1120"/>
    </row>
    <row r="77" spans="1:18" ht="15" customHeight="1" thickTop="1" thickBot="1" x14ac:dyDescent="0.25">
      <c r="A77" s="1131" t="s">
        <v>275</v>
      </c>
      <c r="B77" s="1132"/>
      <c r="C77" s="1132"/>
      <c r="D77" s="1132"/>
      <c r="E77" s="1132"/>
      <c r="F77" s="1132"/>
      <c r="G77" s="1132"/>
      <c r="H77" s="1132"/>
      <c r="I77" s="1132"/>
      <c r="J77" s="1132"/>
      <c r="K77" s="1133"/>
      <c r="L77" s="343"/>
      <c r="M77" s="344"/>
      <c r="N77" s="251"/>
      <c r="O77" s="247"/>
      <c r="P77" s="252"/>
    </row>
    <row r="78" spans="1:18" ht="23.25" customHeight="1" thickTop="1" x14ac:dyDescent="0.2">
      <c r="A78" s="1240" t="s">
        <v>309</v>
      </c>
      <c r="B78" s="1229"/>
      <c r="C78" s="1229"/>
      <c r="D78" s="1229"/>
      <c r="E78" s="1229"/>
      <c r="F78" s="1229"/>
      <c r="G78" s="1229"/>
      <c r="H78" s="1229"/>
      <c r="I78" s="1229"/>
      <c r="J78" s="1241"/>
      <c r="K78" s="1242"/>
      <c r="L78" s="278">
        <f>L41/L42</f>
        <v>0.88389387535245723</v>
      </c>
      <c r="M78" s="285">
        <f>M41/M42</f>
        <v>0.54003110419906686</v>
      </c>
      <c r="N78" s="610" t="e">
        <f>N41/N42</f>
        <v>#DIV/0!</v>
      </c>
      <c r="O78" s="278" t="e">
        <f>N78-M78</f>
        <v>#DIV/0!</v>
      </c>
      <c r="P78" s="342" t="e">
        <f>IF(N78&gt;=M78,"OK","NOOK")</f>
        <v>#DIV/0!</v>
      </c>
      <c r="Q78" s="1150"/>
      <c r="R78" s="1415"/>
    </row>
    <row r="79" spans="1:18" ht="23.25" customHeight="1" x14ac:dyDescent="0.2">
      <c r="A79" s="1259" t="s">
        <v>307</v>
      </c>
      <c r="B79" s="1238"/>
      <c r="C79" s="1238"/>
      <c r="D79" s="1238"/>
      <c r="E79" s="1238"/>
      <c r="F79" s="1238"/>
      <c r="G79" s="1238"/>
      <c r="H79" s="1238"/>
      <c r="I79" s="1238"/>
      <c r="J79" s="29"/>
      <c r="K79" s="132"/>
      <c r="L79" s="322">
        <f>L40/L24</f>
        <v>808.08233728710456</v>
      </c>
      <c r="M79" s="323">
        <f>M40/M24</f>
        <v>655.58097014925374</v>
      </c>
      <c r="N79" s="611" t="e">
        <f>N40/N24</f>
        <v>#DIV/0!</v>
      </c>
      <c r="O79" s="322" t="e">
        <f>N79-M79</f>
        <v>#DIV/0!</v>
      </c>
      <c r="P79" s="342" t="e">
        <f>IF(N79&lt;=M79,"OK","NOOK")</f>
        <v>#DIV/0!</v>
      </c>
      <c r="Q79" s="1120"/>
      <c r="R79" s="1416"/>
    </row>
    <row r="80" spans="1:18" ht="23.25" customHeight="1" x14ac:dyDescent="0.2">
      <c r="A80" s="1231" t="s">
        <v>338</v>
      </c>
      <c r="B80" s="1232"/>
      <c r="C80" s="1232"/>
      <c r="D80" s="1232"/>
      <c r="E80" s="1232"/>
      <c r="F80" s="1232"/>
      <c r="G80" s="1232"/>
      <c r="H80" s="1232"/>
      <c r="I80" s="1232"/>
      <c r="J80" s="29"/>
      <c r="K80" s="132"/>
      <c r="L80" s="340">
        <f>L47/L32</f>
        <v>237.30099502487562</v>
      </c>
      <c r="M80" s="528">
        <f>M47/M32</f>
        <v>261.70895522388059</v>
      </c>
      <c r="N80" s="612" t="e">
        <f>N47/N32</f>
        <v>#DIV/0!</v>
      </c>
      <c r="O80" s="340" t="e">
        <f>N80-M80</f>
        <v>#DIV/0!</v>
      </c>
      <c r="P80" s="342" t="e">
        <f>IF(N80&lt;=M80,"OK","NOOK")</f>
        <v>#DIV/0!</v>
      </c>
      <c r="Q80" s="1120"/>
      <c r="R80" s="1416"/>
    </row>
    <row r="81" spans="1:18" ht="23.25" customHeight="1" x14ac:dyDescent="0.2">
      <c r="A81" s="1239" t="s">
        <v>310</v>
      </c>
      <c r="B81" s="1238"/>
      <c r="C81" s="1238"/>
      <c r="D81" s="1238"/>
      <c r="E81" s="1238"/>
      <c r="F81" s="1238"/>
      <c r="G81" s="1238"/>
      <c r="H81" s="1238"/>
      <c r="I81" s="1238"/>
      <c r="J81" s="4"/>
      <c r="K81" s="60"/>
      <c r="L81" s="278">
        <f>L43/L44</f>
        <v>0.99562238221529153</v>
      </c>
      <c r="M81" s="527">
        <f>M43/M44</f>
        <v>0.99062987662787527</v>
      </c>
      <c r="N81" s="613" t="e">
        <f>N43/N44</f>
        <v>#DIV/0!</v>
      </c>
      <c r="O81" s="278" t="e">
        <f>N81-M81</f>
        <v>#DIV/0!</v>
      </c>
      <c r="P81" s="222" t="e">
        <f>IF(N81&gt;=M81,"OK","NOOK")</f>
        <v>#DIV/0!</v>
      </c>
      <c r="Q81" s="1146"/>
      <c r="R81" s="1417"/>
    </row>
    <row r="82" spans="1:18" ht="23.25" customHeight="1" thickBot="1" x14ac:dyDescent="0.25">
      <c r="A82" s="1231"/>
      <c r="B82" s="1232"/>
      <c r="C82" s="1232"/>
      <c r="D82" s="1232"/>
      <c r="E82" s="1232"/>
      <c r="F82" s="1232"/>
      <c r="G82" s="1232"/>
      <c r="H82" s="1232"/>
      <c r="I82" s="1232"/>
      <c r="J82" s="29"/>
      <c r="K82" s="132"/>
      <c r="L82" s="340"/>
      <c r="M82" s="341"/>
      <c r="N82" s="614"/>
      <c r="O82" s="340"/>
      <c r="P82" s="342"/>
      <c r="Q82" s="1146"/>
      <c r="R82" s="1417"/>
    </row>
    <row r="83" spans="1:18" ht="14.25" customHeight="1" thickTop="1" thickBot="1" x14ac:dyDescent="0.25">
      <c r="A83" s="1131" t="s">
        <v>276</v>
      </c>
      <c r="B83" s="1132"/>
      <c r="C83" s="1132"/>
      <c r="D83" s="1132"/>
      <c r="E83" s="1132"/>
      <c r="F83" s="1132"/>
      <c r="G83" s="1132"/>
      <c r="H83" s="1132"/>
      <c r="I83" s="1132"/>
      <c r="J83" s="1132"/>
      <c r="K83" s="1132"/>
      <c r="L83" s="343"/>
      <c r="M83" s="219"/>
      <c r="N83" s="219"/>
      <c r="O83" s="177"/>
      <c r="P83" s="185"/>
      <c r="Q83" s="1146"/>
      <c r="R83" s="1417"/>
    </row>
    <row r="84" spans="1:18" ht="25.5" customHeight="1" thickTop="1" x14ac:dyDescent="0.2">
      <c r="A84" s="1279" t="s">
        <v>339</v>
      </c>
      <c r="B84" s="1280"/>
      <c r="C84" s="1280"/>
      <c r="D84" s="1280"/>
      <c r="E84" s="1280"/>
      <c r="F84" s="1280"/>
      <c r="G84" s="1280"/>
      <c r="H84" s="1280"/>
      <c r="I84" s="1280"/>
      <c r="J84" s="1280"/>
      <c r="K84" s="1341"/>
      <c r="L84" s="278">
        <f>L49/L50</f>
        <v>0</v>
      </c>
      <c r="M84" s="285" t="e">
        <f>M49/M50</f>
        <v>#DIV/0!</v>
      </c>
      <c r="N84" s="607" t="e">
        <f>N49/N50</f>
        <v>#DIV/0!</v>
      </c>
      <c r="O84" s="278" t="e">
        <f>N84-M84</f>
        <v>#DIV/0!</v>
      </c>
      <c r="P84" s="195" t="e">
        <f>IF(N84&lt;=M84,"OK","NOOK")</f>
        <v>#DIV/0!</v>
      </c>
    </row>
    <row r="85" spans="1:18" ht="22.5" customHeight="1" x14ac:dyDescent="0.2">
      <c r="A85" s="1231"/>
      <c r="B85" s="1232"/>
      <c r="C85" s="1232"/>
      <c r="D85" s="1232"/>
      <c r="E85" s="1232"/>
      <c r="F85" s="1232"/>
      <c r="G85" s="1232"/>
      <c r="H85" s="1232"/>
      <c r="I85" s="1232"/>
      <c r="J85" s="1232"/>
      <c r="K85" s="1233"/>
      <c r="L85" s="329"/>
      <c r="M85" s="330"/>
      <c r="N85" s="615"/>
      <c r="O85" s="293"/>
      <c r="P85" s="195"/>
    </row>
    <row r="86" spans="1:18" ht="19.5" customHeight="1" x14ac:dyDescent="0.2">
      <c r="A86" s="1427" t="s">
        <v>294</v>
      </c>
      <c r="B86" s="1428"/>
      <c r="C86" s="1428"/>
      <c r="D86" s="1428"/>
      <c r="E86" s="1428"/>
      <c r="F86" s="1428"/>
      <c r="G86" s="1428"/>
      <c r="H86" s="1428"/>
      <c r="I86" s="1428"/>
      <c r="J86" s="1428"/>
      <c r="K86" s="1428"/>
      <c r="L86" s="1428"/>
      <c r="M86" s="1428"/>
      <c r="N86" s="1428"/>
      <c r="O86" s="1428"/>
      <c r="P86" s="1429"/>
    </row>
    <row r="87" spans="1:18" ht="36" customHeight="1" x14ac:dyDescent="0.2">
      <c r="A87" s="1200"/>
      <c r="B87" s="1201"/>
      <c r="C87" s="1201"/>
      <c r="D87" s="1201"/>
      <c r="E87" s="1201"/>
      <c r="F87" s="1201"/>
      <c r="G87" s="1201"/>
      <c r="H87" s="1201"/>
      <c r="I87" s="1201"/>
      <c r="J87" s="1201"/>
      <c r="K87" s="1201"/>
      <c r="L87" s="1201"/>
      <c r="M87" s="1201"/>
      <c r="N87" s="1201"/>
      <c r="O87" s="1201"/>
      <c r="P87" s="1202"/>
    </row>
    <row r="88" spans="1:18" ht="82.5" customHeight="1" thickBot="1" x14ac:dyDescent="0.25">
      <c r="A88" s="1216"/>
      <c r="B88" s="1217"/>
      <c r="C88" s="1217"/>
      <c r="D88" s="1217"/>
      <c r="E88" s="1217"/>
      <c r="F88" s="1217"/>
      <c r="G88" s="1217"/>
      <c r="H88" s="1217"/>
      <c r="I88" s="1217"/>
      <c r="J88" s="1217"/>
      <c r="K88" s="1217"/>
      <c r="L88" s="1217"/>
      <c r="M88" s="1217"/>
      <c r="N88" s="1217"/>
      <c r="O88" s="1217"/>
      <c r="P88" s="1218"/>
    </row>
    <row r="89" spans="1:18" ht="21" hidden="1" customHeight="1" x14ac:dyDescent="0.2">
      <c r="A89" s="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7"/>
    </row>
  </sheetData>
  <sheetProtection selectLockedCells="1"/>
  <mergeCells count="141">
    <mergeCell ref="Q33:U33"/>
    <mergeCell ref="Q34:U34"/>
    <mergeCell ref="Q40:U40"/>
    <mergeCell ref="Q45:U45"/>
    <mergeCell ref="Q46:U46"/>
    <mergeCell ref="Q47:U47"/>
    <mergeCell ref="Q41:U41"/>
    <mergeCell ref="Q42:U42"/>
    <mergeCell ref="Q43:U43"/>
    <mergeCell ref="Q44:U44"/>
    <mergeCell ref="Q24:U24"/>
    <mergeCell ref="Q25:U25"/>
    <mergeCell ref="Q26:U26"/>
    <mergeCell ref="Q27:U27"/>
    <mergeCell ref="Q28:U28"/>
    <mergeCell ref="Q29:U29"/>
    <mergeCell ref="Q30:U30"/>
    <mergeCell ref="Q31:U31"/>
    <mergeCell ref="Q32:U32"/>
    <mergeCell ref="N56:P56"/>
    <mergeCell ref="A49:F49"/>
    <mergeCell ref="A50:F50"/>
    <mergeCell ref="A52:P52"/>
    <mergeCell ref="N55:P55"/>
    <mergeCell ref="A57:C57"/>
    <mergeCell ref="A25:F25"/>
    <mergeCell ref="A21:P21"/>
    <mergeCell ref="A18:P18"/>
    <mergeCell ref="A24:F24"/>
    <mergeCell ref="N54:P54"/>
    <mergeCell ref="A37:F37"/>
    <mergeCell ref="G35:P35"/>
    <mergeCell ref="G39:P39"/>
    <mergeCell ref="G48:P48"/>
    <mergeCell ref="A46:F46"/>
    <mergeCell ref="N57:P57"/>
    <mergeCell ref="A48:F48"/>
    <mergeCell ref="G55:K55"/>
    <mergeCell ref="L55:M55"/>
    <mergeCell ref="G57:K57"/>
    <mergeCell ref="A41:F41"/>
    <mergeCell ref="A42:F42"/>
    <mergeCell ref="A40:F40"/>
    <mergeCell ref="N58:P58"/>
    <mergeCell ref="E57:F57"/>
    <mergeCell ref="A58:C58"/>
    <mergeCell ref="L54:M54"/>
    <mergeCell ref="G53:P53"/>
    <mergeCell ref="A56:C56"/>
    <mergeCell ref="E56:F56"/>
    <mergeCell ref="G56:K56"/>
    <mergeCell ref="A1:N1"/>
    <mergeCell ref="G23:P23"/>
    <mergeCell ref="A22:F22"/>
    <mergeCell ref="A23:F23"/>
    <mergeCell ref="A2:P2"/>
    <mergeCell ref="A8:P8"/>
    <mergeCell ref="A9:P10"/>
    <mergeCell ref="E5:J5"/>
    <mergeCell ref="E6:J6"/>
    <mergeCell ref="A12:P16"/>
    <mergeCell ref="A11:P11"/>
    <mergeCell ref="A20:P20"/>
    <mergeCell ref="A19:P19"/>
    <mergeCell ref="L4:N4"/>
    <mergeCell ref="A17:P17"/>
    <mergeCell ref="A36:F36"/>
    <mergeCell ref="A68:I68"/>
    <mergeCell ref="A66:K66"/>
    <mergeCell ref="A67:K67"/>
    <mergeCell ref="A70:I70"/>
    <mergeCell ref="E4:J4"/>
    <mergeCell ref="A87:P88"/>
    <mergeCell ref="A77:K77"/>
    <mergeCell ref="A80:I80"/>
    <mergeCell ref="A74:K74"/>
    <mergeCell ref="A86:P86"/>
    <mergeCell ref="A83:K83"/>
    <mergeCell ref="A85:K85"/>
    <mergeCell ref="A84:K84"/>
    <mergeCell ref="A75:K75"/>
    <mergeCell ref="A27:F27"/>
    <mergeCell ref="A28:F28"/>
    <mergeCell ref="A35:F35"/>
    <mergeCell ref="A29:F29"/>
    <mergeCell ref="A30:F30"/>
    <mergeCell ref="A31:F31"/>
    <mergeCell ref="A32:F32"/>
    <mergeCell ref="A33:F33"/>
    <mergeCell ref="A34:F34"/>
    <mergeCell ref="A26:F26"/>
    <mergeCell ref="Q78:R83"/>
    <mergeCell ref="A78:K78"/>
    <mergeCell ref="A79:I79"/>
    <mergeCell ref="A71:K71"/>
    <mergeCell ref="A82:I82"/>
    <mergeCell ref="A72:K72"/>
    <mergeCell ref="A73:K73"/>
    <mergeCell ref="A81:I81"/>
    <mergeCell ref="A69:I69"/>
    <mergeCell ref="Q74:R76"/>
    <mergeCell ref="A76:K76"/>
    <mergeCell ref="N59:P59"/>
    <mergeCell ref="A64:K65"/>
    <mergeCell ref="G60:K60"/>
    <mergeCell ref="P64:P65"/>
    <mergeCell ref="N61:P61"/>
    <mergeCell ref="N64:N65"/>
    <mergeCell ref="N60:P60"/>
    <mergeCell ref="L60:M60"/>
    <mergeCell ref="L61:M61"/>
    <mergeCell ref="G61:K61"/>
    <mergeCell ref="M64:M65"/>
    <mergeCell ref="L64:L65"/>
    <mergeCell ref="O64:O65"/>
    <mergeCell ref="E60:F60"/>
    <mergeCell ref="A61:C61"/>
    <mergeCell ref="E61:F61"/>
    <mergeCell ref="A60:C60"/>
    <mergeCell ref="A59:C59"/>
    <mergeCell ref="E59:F59"/>
    <mergeCell ref="A39:F39"/>
    <mergeCell ref="A38:F38"/>
    <mergeCell ref="L58:M58"/>
    <mergeCell ref="G59:K59"/>
    <mergeCell ref="G58:K58"/>
    <mergeCell ref="L59:M59"/>
    <mergeCell ref="L57:M57"/>
    <mergeCell ref="A43:F43"/>
    <mergeCell ref="A44:F44"/>
    <mergeCell ref="A45:F45"/>
    <mergeCell ref="A47:F47"/>
    <mergeCell ref="G54:I54"/>
    <mergeCell ref="A54:C54"/>
    <mergeCell ref="L56:M56"/>
    <mergeCell ref="A55:C55"/>
    <mergeCell ref="E55:F55"/>
    <mergeCell ref="A51:F51"/>
    <mergeCell ref="A53:F53"/>
    <mergeCell ref="E54:F54"/>
    <mergeCell ref="E58:F58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49" orientation="portrait"/>
  <headerFooter alignWithMargins="0">
    <oddHeader>&amp;CComune di Miagliano</oddHeader>
    <oddFooter>&amp;R&amp;8&amp;P</oddFooter>
  </headerFooter>
  <rowBreaks count="2" manualBreakCount="2">
    <brk id="61" max="15" man="1"/>
    <brk id="8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6">
    <tabColor indexed="11"/>
    <pageSetUpPr fitToPage="1"/>
  </sheetPr>
  <dimension ref="A1:U68"/>
  <sheetViews>
    <sheetView topLeftCell="A2" zoomScale="110" zoomScaleNormal="110" workbookViewId="0">
      <selection activeCell="A9" sqref="A9:P10"/>
    </sheetView>
  </sheetViews>
  <sheetFormatPr defaultColWidth="9.140625" defaultRowHeight="12.75" x14ac:dyDescent="0.2"/>
  <cols>
    <col min="1" max="6" width="9.140625" style="143"/>
    <col min="7" max="7" width="10.7109375" style="143" bestFit="1" customWidth="1"/>
    <col min="8" max="8" width="10.7109375" style="143" customWidth="1"/>
    <col min="9" max="9" width="10.42578125" style="143" customWidth="1"/>
    <col min="10" max="10" width="0.28515625" style="143" hidden="1" customWidth="1"/>
    <col min="11" max="11" width="9.140625" style="143" hidden="1" customWidth="1"/>
    <col min="12" max="12" width="11.28515625" style="143" customWidth="1"/>
    <col min="13" max="13" width="12.28515625" style="143" customWidth="1"/>
    <col min="14" max="14" width="11.7109375" style="143" customWidth="1"/>
    <col min="15" max="15" width="11.42578125" style="143" customWidth="1"/>
    <col min="16" max="16" width="11" style="143" customWidth="1"/>
    <col min="17" max="16384" width="9.140625" style="143"/>
  </cols>
  <sheetData>
    <row r="1" spans="1:16" ht="21.75" customHeight="1" thickBot="1" x14ac:dyDescent="0.25">
      <c r="A1" s="1177"/>
      <c r="B1" s="1178"/>
      <c r="C1" s="1178"/>
      <c r="D1" s="1178"/>
      <c r="E1" s="1178"/>
      <c r="F1" s="1178"/>
      <c r="G1" s="1178"/>
      <c r="H1" s="1178"/>
      <c r="I1" s="1178"/>
      <c r="J1" s="1178"/>
      <c r="K1" s="1178"/>
      <c r="L1" s="1178"/>
      <c r="M1" s="1178"/>
      <c r="N1" s="1178"/>
      <c r="O1" s="575" t="s">
        <v>284</v>
      </c>
      <c r="P1" s="576">
        <f>Caratteristiche!N1</f>
        <v>2023</v>
      </c>
    </row>
    <row r="2" spans="1:16" ht="24.75" customHeight="1" x14ac:dyDescent="0.2">
      <c r="A2" s="1184" t="s">
        <v>285</v>
      </c>
      <c r="B2" s="1185"/>
      <c r="C2" s="1185"/>
      <c r="D2" s="1185"/>
      <c r="E2" s="1185"/>
      <c r="F2" s="1185"/>
      <c r="G2" s="1185"/>
      <c r="H2" s="1185"/>
      <c r="I2" s="1185"/>
      <c r="J2" s="1185"/>
      <c r="K2" s="1185"/>
      <c r="L2" s="1185"/>
      <c r="M2" s="1185"/>
      <c r="N2" s="1185"/>
      <c r="O2" s="1186"/>
      <c r="P2" s="1187"/>
    </row>
    <row r="3" spans="1:16" x14ac:dyDescent="0.2">
      <c r="A3" s="144"/>
      <c r="P3" s="145"/>
    </row>
    <row r="4" spans="1:16" x14ac:dyDescent="0.2">
      <c r="A4" s="144" t="s">
        <v>286</v>
      </c>
      <c r="E4" s="1197" t="s">
        <v>250</v>
      </c>
      <c r="F4" s="1197"/>
      <c r="G4" s="1197"/>
      <c r="H4" s="1197"/>
      <c r="I4" s="1197"/>
      <c r="J4" s="561"/>
      <c r="K4" s="408"/>
      <c r="L4" s="408"/>
      <c r="M4" s="1433"/>
      <c r="N4" s="1433"/>
      <c r="O4" s="1433"/>
      <c r="P4" s="1433"/>
    </row>
    <row r="5" spans="1:16" x14ac:dyDescent="0.2">
      <c r="A5" s="144" t="s">
        <v>287</v>
      </c>
      <c r="E5" s="1197" t="s">
        <v>287</v>
      </c>
      <c r="F5" s="1197"/>
      <c r="G5" s="1197"/>
      <c r="H5" s="1197"/>
      <c r="I5" s="1197"/>
      <c r="J5" s="1197"/>
      <c r="L5" s="553"/>
      <c r="P5" s="146"/>
    </row>
    <row r="6" spans="1:16" x14ac:dyDescent="0.2">
      <c r="A6" s="144" t="s">
        <v>288</v>
      </c>
      <c r="E6" s="1197" t="s">
        <v>300</v>
      </c>
      <c r="F6" s="1197"/>
      <c r="G6" s="1197"/>
      <c r="H6" s="1197"/>
      <c r="I6" s="1197"/>
      <c r="J6" s="1197"/>
      <c r="L6" s="553"/>
      <c r="P6" s="146"/>
    </row>
    <row r="7" spans="1:16" ht="13.5" thickBot="1" x14ac:dyDescent="0.25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9"/>
    </row>
    <row r="8" spans="1:16" x14ac:dyDescent="0.2">
      <c r="A8" s="1188" t="s">
        <v>11</v>
      </c>
      <c r="B8" s="1189"/>
      <c r="C8" s="1189"/>
      <c r="D8" s="1189"/>
      <c r="E8" s="1189"/>
      <c r="F8" s="1189"/>
      <c r="G8" s="1189"/>
      <c r="H8" s="1189"/>
      <c r="I8" s="1189"/>
      <c r="J8" s="1189"/>
      <c r="K8" s="1189"/>
      <c r="L8" s="1189"/>
      <c r="M8" s="1189"/>
      <c r="N8" s="1189"/>
      <c r="O8" s="1189"/>
      <c r="P8" s="1190"/>
    </row>
    <row r="9" spans="1:16" ht="12.75" customHeight="1" x14ac:dyDescent="0.2">
      <c r="A9" s="1191" t="s">
        <v>146</v>
      </c>
      <c r="B9" s="1192"/>
      <c r="C9" s="1192"/>
      <c r="D9" s="1192"/>
      <c r="E9" s="1192"/>
      <c r="F9" s="1192"/>
      <c r="G9" s="1192"/>
      <c r="H9" s="1192"/>
      <c r="I9" s="1192"/>
      <c r="J9" s="1192"/>
      <c r="K9" s="1192"/>
      <c r="L9" s="1192"/>
      <c r="M9" s="1192"/>
      <c r="N9" s="1192"/>
      <c r="O9" s="1192"/>
      <c r="P9" s="1193"/>
    </row>
    <row r="10" spans="1:16" x14ac:dyDescent="0.2">
      <c r="A10" s="1194"/>
      <c r="B10" s="1195"/>
      <c r="C10" s="1195"/>
      <c r="D10" s="1195"/>
      <c r="E10" s="1195"/>
      <c r="F10" s="1195"/>
      <c r="G10" s="1195"/>
      <c r="H10" s="1195"/>
      <c r="I10" s="1195"/>
      <c r="J10" s="1195"/>
      <c r="K10" s="1195"/>
      <c r="L10" s="1195"/>
      <c r="M10" s="1195"/>
      <c r="N10" s="1195"/>
      <c r="O10" s="1195"/>
      <c r="P10" s="1196"/>
    </row>
    <row r="11" spans="1:16" x14ac:dyDescent="0.2">
      <c r="A11" s="1206" t="s">
        <v>296</v>
      </c>
      <c r="B11" s="1207"/>
      <c r="C11" s="1207"/>
      <c r="D11" s="1207"/>
      <c r="E11" s="1207"/>
      <c r="F11" s="1207"/>
      <c r="G11" s="1207"/>
      <c r="H11" s="1207"/>
      <c r="I11" s="1207"/>
      <c r="J11" s="1207"/>
      <c r="K11" s="1207"/>
      <c r="L11" s="1207"/>
      <c r="M11" s="1207"/>
      <c r="N11" s="1207"/>
      <c r="O11" s="1207"/>
      <c r="P11" s="1208"/>
    </row>
    <row r="12" spans="1:16" ht="14.25" customHeight="1" x14ac:dyDescent="0.2">
      <c r="A12" s="1191" t="s">
        <v>385</v>
      </c>
      <c r="B12" s="1198"/>
      <c r="C12" s="1198"/>
      <c r="D12" s="1198"/>
      <c r="E12" s="1198"/>
      <c r="F12" s="1198"/>
      <c r="G12" s="1198"/>
      <c r="H12" s="1198"/>
      <c r="I12" s="1198"/>
      <c r="J12" s="1198"/>
      <c r="K12" s="1198"/>
      <c r="L12" s="1198"/>
      <c r="M12" s="1198"/>
      <c r="N12" s="1198"/>
      <c r="O12" s="1198"/>
      <c r="P12" s="1199"/>
    </row>
    <row r="13" spans="1:16" ht="14.25" customHeight="1" x14ac:dyDescent="0.2">
      <c r="A13" s="1200"/>
      <c r="B13" s="1201"/>
      <c r="C13" s="1201"/>
      <c r="D13" s="1201"/>
      <c r="E13" s="1201"/>
      <c r="F13" s="1201"/>
      <c r="G13" s="1201"/>
      <c r="H13" s="1201"/>
      <c r="I13" s="1201"/>
      <c r="J13" s="1201"/>
      <c r="K13" s="1201"/>
      <c r="L13" s="1201"/>
      <c r="M13" s="1201"/>
      <c r="N13" s="1201"/>
      <c r="O13" s="1201"/>
      <c r="P13" s="1202"/>
    </row>
    <row r="14" spans="1:16" ht="14.25" customHeight="1" x14ac:dyDescent="0.2">
      <c r="A14" s="1200"/>
      <c r="B14" s="1201"/>
      <c r="C14" s="1201"/>
      <c r="D14" s="1201"/>
      <c r="E14" s="1201"/>
      <c r="F14" s="1201"/>
      <c r="G14" s="1201"/>
      <c r="H14" s="1201"/>
      <c r="I14" s="1201"/>
      <c r="J14" s="1201"/>
      <c r="K14" s="1201"/>
      <c r="L14" s="1201"/>
      <c r="M14" s="1201"/>
      <c r="N14" s="1201"/>
      <c r="O14" s="1201"/>
      <c r="P14" s="1202"/>
    </row>
    <row r="15" spans="1:16" ht="14.25" customHeight="1" x14ac:dyDescent="0.2">
      <c r="A15" s="1200"/>
      <c r="B15" s="1201"/>
      <c r="C15" s="1201"/>
      <c r="D15" s="1201"/>
      <c r="E15" s="1201"/>
      <c r="F15" s="1201"/>
      <c r="G15" s="1201"/>
      <c r="H15" s="1201"/>
      <c r="I15" s="1201"/>
      <c r="J15" s="1201"/>
      <c r="K15" s="1201"/>
      <c r="L15" s="1201"/>
      <c r="M15" s="1201"/>
      <c r="N15" s="1201"/>
      <c r="O15" s="1201"/>
      <c r="P15" s="1202"/>
    </row>
    <row r="16" spans="1:16" ht="14.25" customHeight="1" x14ac:dyDescent="0.2">
      <c r="A16" s="1203"/>
      <c r="B16" s="1204"/>
      <c r="C16" s="1204"/>
      <c r="D16" s="1204"/>
      <c r="E16" s="1204"/>
      <c r="F16" s="1204"/>
      <c r="G16" s="1204"/>
      <c r="H16" s="1204"/>
      <c r="I16" s="1204"/>
      <c r="J16" s="1204"/>
      <c r="K16" s="1204"/>
      <c r="L16" s="1204"/>
      <c r="M16" s="1204"/>
      <c r="N16" s="1204"/>
      <c r="O16" s="1204"/>
      <c r="P16" s="1205"/>
    </row>
    <row r="17" spans="1:21" ht="14.25" customHeight="1" x14ac:dyDescent="0.2">
      <c r="A17" s="1206" t="s">
        <v>94</v>
      </c>
      <c r="B17" s="1207"/>
      <c r="C17" s="1207"/>
      <c r="D17" s="1207"/>
      <c r="E17" s="1207"/>
      <c r="F17" s="1207"/>
      <c r="G17" s="1207"/>
      <c r="H17" s="1207"/>
      <c r="I17" s="1207"/>
      <c r="J17" s="1207"/>
      <c r="K17" s="1207"/>
      <c r="L17" s="1207"/>
      <c r="M17" s="1207"/>
      <c r="N17" s="1207"/>
      <c r="O17" s="1207"/>
      <c r="P17" s="1208"/>
    </row>
    <row r="18" spans="1:21" ht="54" customHeight="1" x14ac:dyDescent="0.2">
      <c r="A18" s="1245" t="s">
        <v>95</v>
      </c>
      <c r="B18" s="1246"/>
      <c r="C18" s="1246"/>
      <c r="D18" s="1246"/>
      <c r="E18" s="1246"/>
      <c r="F18" s="1246"/>
      <c r="G18" s="1246"/>
      <c r="H18" s="1246"/>
      <c r="I18" s="1246"/>
      <c r="J18" s="1246"/>
      <c r="K18" s="1246"/>
      <c r="L18" s="1246"/>
      <c r="M18" s="1246"/>
      <c r="N18" s="1246"/>
      <c r="O18" s="1246"/>
      <c r="P18" s="1247"/>
    </row>
    <row r="19" spans="1:21" ht="14.25" customHeight="1" x14ac:dyDescent="0.2">
      <c r="A19" s="1206" t="s">
        <v>96</v>
      </c>
      <c r="B19" s="1207"/>
      <c r="C19" s="1207"/>
      <c r="D19" s="1207"/>
      <c r="E19" s="1207"/>
      <c r="F19" s="1207"/>
      <c r="G19" s="1207"/>
      <c r="H19" s="1207"/>
      <c r="I19" s="1207"/>
      <c r="J19" s="1207"/>
      <c r="K19" s="1207"/>
      <c r="L19" s="1207"/>
      <c r="M19" s="1207"/>
      <c r="N19" s="1207"/>
      <c r="O19" s="1207"/>
      <c r="P19" s="1208"/>
    </row>
    <row r="20" spans="1:21" ht="26.25" customHeight="1" thickBot="1" x14ac:dyDescent="0.25">
      <c r="A20" s="1191" t="s">
        <v>271</v>
      </c>
      <c r="B20" s="1192"/>
      <c r="C20" s="1192"/>
      <c r="D20" s="1192"/>
      <c r="E20" s="1192"/>
      <c r="F20" s="1192"/>
      <c r="G20" s="1192"/>
      <c r="H20" s="1192"/>
      <c r="I20" s="1192"/>
      <c r="J20" s="1192"/>
      <c r="K20" s="1192"/>
      <c r="L20" s="1192"/>
      <c r="M20" s="1192"/>
      <c r="N20" s="1192"/>
      <c r="O20" s="1192"/>
      <c r="P20" s="1193"/>
    </row>
    <row r="21" spans="1:21" ht="13.5" customHeight="1" thickBot="1" x14ac:dyDescent="0.25">
      <c r="A21" s="1209" t="s">
        <v>289</v>
      </c>
      <c r="B21" s="1210"/>
      <c r="C21" s="1210"/>
      <c r="D21" s="1210"/>
      <c r="E21" s="1210"/>
      <c r="F21" s="1210"/>
      <c r="G21" s="1210"/>
      <c r="H21" s="1210"/>
      <c r="I21" s="1210"/>
      <c r="J21" s="1210"/>
      <c r="K21" s="1210"/>
      <c r="L21" s="1210"/>
      <c r="M21" s="1210"/>
      <c r="N21" s="1210"/>
      <c r="O21" s="1211"/>
      <c r="P21" s="1212"/>
    </row>
    <row r="22" spans="1:21" ht="49.5" customHeight="1" x14ac:dyDescent="0.2">
      <c r="A22" s="1182"/>
      <c r="B22" s="1183"/>
      <c r="C22" s="1183"/>
      <c r="D22" s="1183"/>
      <c r="E22" s="1183"/>
      <c r="F22" s="1183"/>
      <c r="G22" s="150">
        <f>P1-3</f>
        <v>2020</v>
      </c>
      <c r="H22" s="150">
        <f>P1-2</f>
        <v>2021</v>
      </c>
      <c r="I22" s="150">
        <f>P1-1</f>
        <v>2022</v>
      </c>
      <c r="J22" s="151" t="s">
        <v>301</v>
      </c>
      <c r="K22" s="152" t="s">
        <v>277</v>
      </c>
      <c r="L22" s="153" t="s">
        <v>301</v>
      </c>
      <c r="M22" s="621" t="s">
        <v>518</v>
      </c>
      <c r="N22" s="34" t="s">
        <v>519</v>
      </c>
      <c r="O22" s="154" t="s">
        <v>16</v>
      </c>
      <c r="P22" s="155" t="s">
        <v>84</v>
      </c>
    </row>
    <row r="23" spans="1:21" ht="12.75" customHeight="1" x14ac:dyDescent="0.2">
      <c r="A23" s="1143" t="s">
        <v>290</v>
      </c>
      <c r="B23" s="1144"/>
      <c r="C23" s="1144"/>
      <c r="D23" s="1144"/>
      <c r="E23" s="1144"/>
      <c r="F23" s="1144"/>
      <c r="G23" s="1179"/>
      <c r="H23" s="1179"/>
      <c r="I23" s="1179"/>
      <c r="J23" s="1179"/>
      <c r="K23" s="1179"/>
      <c r="L23" s="1179"/>
      <c r="M23" s="1179"/>
      <c r="N23" s="1179"/>
      <c r="O23" s="1179"/>
      <c r="P23" s="1181"/>
    </row>
    <row r="24" spans="1:21" ht="12.75" customHeight="1" x14ac:dyDescent="0.2">
      <c r="A24" s="1249" t="s">
        <v>272</v>
      </c>
      <c r="B24" s="1250"/>
      <c r="C24" s="1250"/>
      <c r="D24" s="1250"/>
      <c r="E24" s="1250"/>
      <c r="F24" s="1250"/>
      <c r="G24" s="156">
        <v>565</v>
      </c>
      <c r="H24" s="156">
        <v>547</v>
      </c>
      <c r="I24" s="156">
        <v>532</v>
      </c>
      <c r="J24" s="157">
        <f>(G24+H24+I24)/3</f>
        <v>548</v>
      </c>
      <c r="K24" s="158"/>
      <c r="L24" s="159">
        <f>(G24+H24+I24)/3</f>
        <v>548</v>
      </c>
      <c r="M24" s="626">
        <v>536</v>
      </c>
      <c r="N24" s="203"/>
      <c r="O24" s="692"/>
      <c r="P24" s="693"/>
      <c r="Q24" s="1250"/>
      <c r="R24" s="1250"/>
      <c r="S24" s="1250"/>
      <c r="T24" s="1250"/>
      <c r="U24" s="1250"/>
    </row>
    <row r="25" spans="1:21" ht="12" customHeight="1" x14ac:dyDescent="0.2">
      <c r="A25" s="1119" t="s">
        <v>252</v>
      </c>
      <c r="B25" s="1120"/>
      <c r="C25" s="1120"/>
      <c r="D25" s="1120"/>
      <c r="E25" s="1120"/>
      <c r="F25" s="1120"/>
      <c r="G25" s="162">
        <v>4677</v>
      </c>
      <c r="H25" s="156">
        <v>4664</v>
      </c>
      <c r="I25" s="156">
        <v>4263</v>
      </c>
      <c r="J25" s="162"/>
      <c r="K25" s="163"/>
      <c r="L25" s="164">
        <f t="shared" ref="L25:L30" si="0">(G25+H25+I25)/3</f>
        <v>4534.666666666667</v>
      </c>
      <c r="M25" s="636">
        <v>3656</v>
      </c>
      <c r="N25" s="167"/>
      <c r="O25" s="696">
        <f t="shared" ref="O25:O30" si="1">(N25/L25)-100%</f>
        <v>-1</v>
      </c>
      <c r="P25" s="697">
        <f t="shared" ref="P25:P30" si="2">(N25/M25)-100%</f>
        <v>-1</v>
      </c>
      <c r="Q25" s="1120"/>
      <c r="R25" s="1120"/>
      <c r="S25" s="1120"/>
      <c r="T25" s="1120"/>
      <c r="U25" s="1120"/>
    </row>
    <row r="26" spans="1:21" ht="12" customHeight="1" x14ac:dyDescent="0.2">
      <c r="A26" s="995" t="s">
        <v>457</v>
      </c>
      <c r="B26" s="1412"/>
      <c r="C26" s="1412"/>
      <c r="D26" s="1412"/>
      <c r="E26" s="1412"/>
      <c r="F26" s="1413"/>
      <c r="G26" s="162">
        <v>9100</v>
      </c>
      <c r="H26" s="156">
        <v>9100</v>
      </c>
      <c r="I26" s="156">
        <v>9100</v>
      </c>
      <c r="J26" s="162"/>
      <c r="K26" s="163"/>
      <c r="L26" s="164">
        <f t="shared" si="0"/>
        <v>9100</v>
      </c>
      <c r="M26" s="639">
        <v>9100</v>
      </c>
      <c r="N26" s="167"/>
      <c r="O26" s="696">
        <f t="shared" si="1"/>
        <v>-1</v>
      </c>
      <c r="P26" s="697">
        <f t="shared" si="2"/>
        <v>-1</v>
      </c>
      <c r="Q26" s="1412"/>
      <c r="R26" s="1412"/>
      <c r="S26" s="1412"/>
      <c r="T26" s="1412"/>
      <c r="U26" s="1413"/>
    </row>
    <row r="27" spans="1:21" ht="12" customHeight="1" x14ac:dyDescent="0.2">
      <c r="A27" s="1119" t="s">
        <v>100</v>
      </c>
      <c r="B27" s="1120"/>
      <c r="C27" s="1120"/>
      <c r="D27" s="1120"/>
      <c r="E27" s="1120"/>
      <c r="F27" s="1120"/>
      <c r="G27" s="162">
        <v>1</v>
      </c>
      <c r="H27" s="156">
        <v>2</v>
      </c>
      <c r="I27" s="156">
        <v>2</v>
      </c>
      <c r="J27" s="162"/>
      <c r="K27" s="163"/>
      <c r="L27" s="164">
        <f t="shared" si="0"/>
        <v>1.6666666666666667</v>
      </c>
      <c r="M27" s="627">
        <v>2</v>
      </c>
      <c r="N27" s="167"/>
      <c r="O27" s="696">
        <f t="shared" si="1"/>
        <v>-1</v>
      </c>
      <c r="P27" s="697">
        <f t="shared" si="2"/>
        <v>-1</v>
      </c>
      <c r="Q27" s="1120"/>
      <c r="R27" s="1120"/>
      <c r="S27" s="1120"/>
      <c r="T27" s="1120"/>
      <c r="U27" s="1120"/>
    </row>
    <row r="28" spans="1:21" ht="11.25" customHeight="1" x14ac:dyDescent="0.2">
      <c r="A28" s="1119" t="s">
        <v>426</v>
      </c>
      <c r="B28" s="1120"/>
      <c r="C28" s="1120"/>
      <c r="D28" s="1120"/>
      <c r="E28" s="1120"/>
      <c r="F28" s="1120"/>
      <c r="G28" s="162">
        <v>1</v>
      </c>
      <c r="H28" s="156">
        <v>1</v>
      </c>
      <c r="I28" s="156">
        <v>1</v>
      </c>
      <c r="J28" s="162">
        <f>(G28+H28+I28)/3</f>
        <v>1</v>
      </c>
      <c r="K28" s="163"/>
      <c r="L28" s="164">
        <f t="shared" si="0"/>
        <v>1</v>
      </c>
      <c r="M28" s="639">
        <v>1</v>
      </c>
      <c r="N28" s="167"/>
      <c r="O28" s="690">
        <f t="shared" si="1"/>
        <v>-1</v>
      </c>
      <c r="P28" s="701">
        <f t="shared" si="2"/>
        <v>-1</v>
      </c>
      <c r="Q28" s="1359"/>
      <c r="R28" s="1359"/>
      <c r="S28" s="1359"/>
      <c r="T28" s="1359"/>
      <c r="U28" s="1359"/>
    </row>
    <row r="29" spans="1:21" ht="12.75" customHeight="1" x14ac:dyDescent="0.2">
      <c r="A29" s="1119" t="s">
        <v>425</v>
      </c>
      <c r="B29" s="1120"/>
      <c r="C29" s="1120"/>
      <c r="D29" s="1120"/>
      <c r="E29" s="1120"/>
      <c r="F29" s="1120"/>
      <c r="G29" s="88">
        <v>2</v>
      </c>
      <c r="H29" s="156">
        <v>2</v>
      </c>
      <c r="I29" s="156">
        <v>2</v>
      </c>
      <c r="J29" s="162">
        <f>(G29+H29+I29)/3</f>
        <v>2</v>
      </c>
      <c r="K29" s="163"/>
      <c r="L29" s="164">
        <f t="shared" si="0"/>
        <v>2</v>
      </c>
      <c r="M29" s="639">
        <v>2</v>
      </c>
      <c r="N29" s="91"/>
      <c r="O29" s="690">
        <f t="shared" si="1"/>
        <v>-1</v>
      </c>
      <c r="P29" s="701">
        <f t="shared" si="2"/>
        <v>-1</v>
      </c>
      <c r="Q29" s="1120"/>
      <c r="R29" s="1120"/>
      <c r="S29" s="1120"/>
      <c r="T29" s="1120"/>
      <c r="U29" s="1120"/>
    </row>
    <row r="30" spans="1:21" ht="12" hidden="1" customHeight="1" x14ac:dyDescent="0.2">
      <c r="A30" s="1438" t="s">
        <v>99</v>
      </c>
      <c r="B30" s="1439"/>
      <c r="C30" s="1439"/>
      <c r="D30" s="1439"/>
      <c r="E30" s="1439"/>
      <c r="F30" s="1439"/>
      <c r="G30" s="64"/>
      <c r="H30" s="64"/>
      <c r="I30" s="64"/>
      <c r="J30" s="43"/>
      <c r="K30" s="44"/>
      <c r="L30" s="111">
        <f t="shared" si="0"/>
        <v>0</v>
      </c>
      <c r="M30" s="81"/>
      <c r="N30" s="82"/>
      <c r="O30" s="48" t="e">
        <f t="shared" si="1"/>
        <v>#DIV/0!</v>
      </c>
      <c r="P30" s="112" t="e">
        <f t="shared" si="2"/>
        <v>#DIV/0!</v>
      </c>
    </row>
    <row r="31" spans="1:21" ht="12.75" customHeight="1" x14ac:dyDescent="0.2">
      <c r="A31" s="1143" t="s">
        <v>291</v>
      </c>
      <c r="B31" s="1144"/>
      <c r="C31" s="1144"/>
      <c r="D31" s="1144"/>
      <c r="E31" s="1144"/>
      <c r="F31" s="1144"/>
      <c r="G31" s="1243"/>
      <c r="H31" s="1243"/>
      <c r="I31" s="1243"/>
      <c r="J31" s="1243"/>
      <c r="K31" s="1243"/>
      <c r="L31" s="1243"/>
      <c r="M31" s="1243"/>
      <c r="N31" s="1243"/>
      <c r="O31" s="1243"/>
      <c r="P31" s="1244"/>
    </row>
    <row r="32" spans="1:21" ht="22.5" customHeight="1" x14ac:dyDescent="0.2">
      <c r="A32" s="1149" t="s">
        <v>474</v>
      </c>
      <c r="B32" s="1150"/>
      <c r="C32" s="1150"/>
      <c r="D32" s="1150"/>
      <c r="E32" s="1150"/>
      <c r="F32" s="1150"/>
      <c r="G32" s="281">
        <v>1</v>
      </c>
      <c r="H32" s="281">
        <v>1</v>
      </c>
      <c r="I32" s="281">
        <v>1</v>
      </c>
      <c r="J32" s="281">
        <f>(G32+H32+I32)/3</f>
        <v>1</v>
      </c>
      <c r="K32" s="282"/>
      <c r="L32" s="159">
        <f>(G32+H32+I32)/3</f>
        <v>1</v>
      </c>
      <c r="M32" s="642">
        <v>1</v>
      </c>
      <c r="N32" s="282"/>
      <c r="O32" s="692">
        <f>(N32/L32)-100%</f>
        <v>-1</v>
      </c>
      <c r="P32" s="693">
        <f>(N32/M32)-100%</f>
        <v>-1</v>
      </c>
    </row>
    <row r="33" spans="1:21" ht="27.75" customHeight="1" x14ac:dyDescent="0.2">
      <c r="A33" s="1149"/>
      <c r="B33" s="1150"/>
      <c r="C33" s="1150"/>
      <c r="D33" s="1150"/>
      <c r="E33" s="1150"/>
      <c r="F33" s="1150"/>
      <c r="G33" s="43"/>
      <c r="H33" s="43"/>
      <c r="I33" s="43"/>
      <c r="J33" s="43">
        <f>(G33+H33+I33)/3</f>
        <v>0</v>
      </c>
      <c r="K33" s="44"/>
      <c r="L33" s="45"/>
      <c r="M33" s="627"/>
      <c r="N33" s="47"/>
      <c r="O33" s="690" t="e">
        <f>(N33/L33)-100%</f>
        <v>#DIV/0!</v>
      </c>
      <c r="P33" s="691" t="e">
        <f>(N33/M33)-100%</f>
        <v>#DIV/0!</v>
      </c>
    </row>
    <row r="34" spans="1:21" ht="14.25" customHeight="1" x14ac:dyDescent="0.2">
      <c r="A34" s="1143" t="s">
        <v>292</v>
      </c>
      <c r="B34" s="1144"/>
      <c r="C34" s="1144"/>
      <c r="D34" s="1144"/>
      <c r="E34" s="1144"/>
      <c r="F34" s="1144"/>
      <c r="G34" s="1144"/>
      <c r="H34" s="1144"/>
      <c r="I34" s="1144"/>
      <c r="J34" s="1144"/>
      <c r="K34" s="1144"/>
      <c r="L34" s="1144"/>
      <c r="M34" s="1144"/>
      <c r="N34" s="1144"/>
      <c r="O34" s="1144"/>
      <c r="P34" s="1158"/>
    </row>
    <row r="35" spans="1:21" ht="16.5" customHeight="1" x14ac:dyDescent="0.2">
      <c r="A35" s="1121" t="s">
        <v>223</v>
      </c>
      <c r="B35" s="1122"/>
      <c r="C35" s="1122"/>
      <c r="D35" s="1122"/>
      <c r="E35" s="1122"/>
      <c r="F35" s="1122"/>
      <c r="G35" s="64">
        <v>14313.793333333333</v>
      </c>
      <c r="H35" s="64">
        <f>H36+H39</f>
        <v>13025.49</v>
      </c>
      <c r="I35" s="64">
        <f>I36+I39</f>
        <v>15449.92</v>
      </c>
      <c r="J35" s="137">
        <f>(G35+H35+I35)/3</f>
        <v>14263.067777777776</v>
      </c>
      <c r="K35" s="138"/>
      <c r="L35" s="784">
        <f>(G35+H35+I35)/3</f>
        <v>14263.067777777776</v>
      </c>
      <c r="M35" s="639">
        <f>M39</f>
        <v>17396.400000000001</v>
      </c>
      <c r="N35" s="739"/>
      <c r="O35" s="692">
        <f>(N35/L35)-100%</f>
        <v>-1</v>
      </c>
      <c r="P35" s="693">
        <f>(N35/M35)-100%</f>
        <v>-1</v>
      </c>
      <c r="Q35" s="1122"/>
      <c r="R35" s="1122"/>
      <c r="S35" s="1122"/>
      <c r="T35" s="1122"/>
      <c r="U35" s="1122"/>
    </row>
    <row r="36" spans="1:21" ht="12.75" customHeight="1" x14ac:dyDescent="0.2">
      <c r="A36" s="1119" t="s">
        <v>469</v>
      </c>
      <c r="B36" s="1120"/>
      <c r="C36" s="1120"/>
      <c r="D36" s="1120"/>
      <c r="E36" s="1120"/>
      <c r="F36" s="1120"/>
      <c r="G36" s="64">
        <v>501.42</v>
      </c>
      <c r="H36" s="64">
        <v>501.42</v>
      </c>
      <c r="I36" s="64">
        <v>501.42</v>
      </c>
      <c r="J36" s="38">
        <f>(G36+H36+I36)/3</f>
        <v>501.42</v>
      </c>
      <c r="K36" s="39"/>
      <c r="L36" s="169">
        <f>(G36+H36+I36)/3</f>
        <v>501.42</v>
      </c>
      <c r="M36" s="639">
        <v>501.42</v>
      </c>
      <c r="N36" s="65"/>
      <c r="O36" s="690">
        <f>(N36/L36)-100%</f>
        <v>-1</v>
      </c>
      <c r="P36" s="691">
        <f>(N36/M36)-100%</f>
        <v>-1</v>
      </c>
      <c r="Q36" s="1120"/>
      <c r="R36" s="1120"/>
      <c r="S36" s="1120"/>
      <c r="T36" s="1120"/>
      <c r="U36" s="1120"/>
    </row>
    <row r="37" spans="1:21" ht="12.75" customHeight="1" x14ac:dyDescent="0.2">
      <c r="A37" s="1119" t="s">
        <v>101</v>
      </c>
      <c r="B37" s="1120"/>
      <c r="C37" s="1120"/>
      <c r="D37" s="1120"/>
      <c r="E37" s="1120"/>
      <c r="F37" s="1120"/>
      <c r="G37" s="64">
        <v>1</v>
      </c>
      <c r="H37" s="64">
        <v>1</v>
      </c>
      <c r="I37" s="64">
        <v>1</v>
      </c>
      <c r="J37" s="43">
        <f>(G37+H37+I37)/3</f>
        <v>1</v>
      </c>
      <c r="K37" s="44"/>
      <c r="L37" s="45">
        <f>(G37+H37+I37)/3</f>
        <v>1</v>
      </c>
      <c r="M37" s="627">
        <v>1</v>
      </c>
      <c r="N37" s="738"/>
      <c r="O37" s="690">
        <f>(N37/L37)-100%</f>
        <v>-1</v>
      </c>
      <c r="P37" s="691">
        <f>(N37/M37)-100%</f>
        <v>-1</v>
      </c>
      <c r="Q37" s="1120"/>
      <c r="R37" s="1120"/>
      <c r="S37" s="1120"/>
      <c r="T37" s="1120"/>
      <c r="U37" s="1120"/>
    </row>
    <row r="38" spans="1:21" ht="12.75" customHeight="1" x14ac:dyDescent="0.2">
      <c r="A38" s="1119" t="s">
        <v>102</v>
      </c>
      <c r="B38" s="1120"/>
      <c r="C38" s="1120"/>
      <c r="D38" s="1120"/>
      <c r="E38" s="1120"/>
      <c r="F38" s="1120"/>
      <c r="G38" s="64">
        <v>0</v>
      </c>
      <c r="H38" s="64">
        <v>0</v>
      </c>
      <c r="I38" s="64">
        <v>0</v>
      </c>
      <c r="J38" s="49">
        <f>(G38+H38+I38)/3</f>
        <v>0</v>
      </c>
      <c r="K38" s="50"/>
      <c r="L38" s="141">
        <f>(G38+H38+I38)/3</f>
        <v>0</v>
      </c>
      <c r="M38" s="639">
        <v>0</v>
      </c>
      <c r="N38" s="52"/>
      <c r="O38" s="690" t="e">
        <f>(N38/L38)-100%</f>
        <v>#DIV/0!</v>
      </c>
      <c r="P38" s="691" t="e">
        <f>(N38/M38)-100%</f>
        <v>#DIV/0!</v>
      </c>
      <c r="Q38" s="1120"/>
      <c r="R38" s="1120"/>
      <c r="S38" s="1120"/>
      <c r="T38" s="1120"/>
      <c r="U38" s="1120"/>
    </row>
    <row r="39" spans="1:21" ht="12.75" customHeight="1" x14ac:dyDescent="0.2">
      <c r="A39" s="1119" t="s">
        <v>403</v>
      </c>
      <c r="B39" s="1120"/>
      <c r="C39" s="1120"/>
      <c r="D39" s="1120"/>
      <c r="E39" s="1120"/>
      <c r="F39" s="1120"/>
      <c r="G39" s="64">
        <v>13812.373333333333</v>
      </c>
      <c r="H39" s="64">
        <v>12524.07</v>
      </c>
      <c r="I39" s="64">
        <f>(34923*0.4)+(19586*0.05)</f>
        <v>14948.5</v>
      </c>
      <c r="J39" s="49">
        <f>(G39+H39+I39)/3</f>
        <v>13761.647777777776</v>
      </c>
      <c r="K39" s="50"/>
      <c r="L39" s="116">
        <f>(G39+H39+I39)/3</f>
        <v>13761.647777777776</v>
      </c>
      <c r="M39" s="639">
        <f>(40790*0.4)+(21608*0.05)</f>
        <v>17396.400000000001</v>
      </c>
      <c r="N39" s="755"/>
      <c r="O39" s="690">
        <f>(N39/L39)-100%</f>
        <v>-1</v>
      </c>
      <c r="P39" s="691">
        <f>(N39/M39)-100%</f>
        <v>-1</v>
      </c>
      <c r="Q39" s="1120"/>
      <c r="R39" s="1120"/>
      <c r="S39" s="1120"/>
      <c r="T39" s="1120"/>
      <c r="U39" s="1120"/>
    </row>
    <row r="40" spans="1:21" ht="12" customHeight="1" x14ac:dyDescent="0.2">
      <c r="A40" s="1143" t="s">
        <v>293</v>
      </c>
      <c r="B40" s="1144"/>
      <c r="C40" s="1144"/>
      <c r="D40" s="1144"/>
      <c r="E40" s="1144"/>
      <c r="F40" s="1144"/>
      <c r="G40" s="1144"/>
      <c r="H40" s="1144"/>
      <c r="I40" s="1144"/>
      <c r="J40" s="1144"/>
      <c r="K40" s="1144"/>
      <c r="L40" s="1144"/>
      <c r="M40" s="1144"/>
      <c r="N40" s="1144"/>
      <c r="O40" s="1144"/>
      <c r="P40" s="1158"/>
      <c r="Q40" s="170"/>
    </row>
    <row r="41" spans="1:21" ht="15" customHeight="1" x14ac:dyDescent="0.2">
      <c r="A41" s="1149"/>
      <c r="B41" s="1150"/>
      <c r="C41" s="1150"/>
      <c r="D41" s="1150"/>
      <c r="E41" s="1150"/>
      <c r="F41" s="1150"/>
      <c r="G41" s="120"/>
      <c r="H41" s="120"/>
      <c r="I41" s="120"/>
      <c r="J41" s="120">
        <f>(G41+H41+I41)/3</f>
        <v>0</v>
      </c>
      <c r="K41" s="171"/>
      <c r="L41" s="172"/>
      <c r="M41" s="632"/>
      <c r="N41" s="122"/>
      <c r="O41" s="692" t="e">
        <f>(N41/L41)-100%</f>
        <v>#DIV/0!</v>
      </c>
      <c r="P41" s="693" t="e">
        <f>(N41/M41)-100%</f>
        <v>#DIV/0!</v>
      </c>
    </row>
    <row r="42" spans="1:21" x14ac:dyDescent="0.2">
      <c r="A42" s="1119"/>
      <c r="B42" s="1120"/>
      <c r="C42" s="1120"/>
      <c r="D42" s="1120"/>
      <c r="E42" s="1120"/>
      <c r="F42" s="1120"/>
      <c r="G42" s="43"/>
      <c r="H42" s="43"/>
      <c r="I42" s="43"/>
      <c r="J42" s="43">
        <f>(G42+H42+I42)/3</f>
        <v>0</v>
      </c>
      <c r="K42" s="44"/>
      <c r="L42" s="45"/>
      <c r="M42" s="627"/>
      <c r="N42" s="47"/>
      <c r="O42" s="690" t="e">
        <f>(N42/L42)-100%</f>
        <v>#DIV/0!</v>
      </c>
      <c r="P42" s="691" t="e">
        <f>(N42/M42)-100%</f>
        <v>#DIV/0!</v>
      </c>
    </row>
    <row r="43" spans="1:21" ht="18.75" customHeight="1" thickBot="1" x14ac:dyDescent="0.25">
      <c r="A43" s="1155"/>
      <c r="B43" s="862"/>
      <c r="C43" s="862"/>
      <c r="D43" s="862"/>
      <c r="E43" s="862"/>
      <c r="F43" s="862"/>
      <c r="G43" s="862"/>
      <c r="H43" s="862"/>
      <c r="I43" s="862"/>
      <c r="J43" s="862"/>
      <c r="K43" s="862"/>
      <c r="L43" s="862"/>
      <c r="M43" s="862"/>
      <c r="N43" s="862"/>
      <c r="O43" s="862"/>
      <c r="P43" s="863"/>
    </row>
    <row r="44" spans="1:21" x14ac:dyDescent="0.2">
      <c r="A44" s="1151" t="s">
        <v>295</v>
      </c>
      <c r="B44" s="1152"/>
      <c r="C44" s="1152"/>
      <c r="D44" s="1152"/>
      <c r="E44" s="1152"/>
      <c r="F44" s="1153"/>
      <c r="G44" s="1134" t="s">
        <v>298</v>
      </c>
      <c r="H44" s="1135"/>
      <c r="I44" s="1135"/>
      <c r="J44" s="1135"/>
      <c r="K44" s="1135"/>
      <c r="L44" s="1135"/>
      <c r="M44" s="1135"/>
      <c r="N44" s="1135"/>
      <c r="O44" s="1135"/>
      <c r="P44" s="1136"/>
    </row>
    <row r="45" spans="1:21" ht="26.25" customHeight="1" x14ac:dyDescent="0.2">
      <c r="A45" s="1159" t="s">
        <v>122</v>
      </c>
      <c r="B45" s="1160"/>
      <c r="C45" s="1161"/>
      <c r="D45" s="173" t="s">
        <v>297</v>
      </c>
      <c r="E45" s="1162" t="s">
        <v>303</v>
      </c>
      <c r="F45" s="1163"/>
      <c r="G45" s="1159" t="s">
        <v>123</v>
      </c>
      <c r="H45" s="1160"/>
      <c r="I45" s="1160"/>
      <c r="J45" s="174"/>
      <c r="K45" s="174"/>
      <c r="L45" s="1173" t="s">
        <v>124</v>
      </c>
      <c r="M45" s="1161"/>
      <c r="N45" s="1160" t="s">
        <v>125</v>
      </c>
      <c r="O45" s="1160"/>
      <c r="P45" s="1174"/>
    </row>
    <row r="46" spans="1:21" x14ac:dyDescent="0.2">
      <c r="A46" s="1140"/>
      <c r="B46" s="1138"/>
      <c r="C46" s="1141"/>
      <c r="D46" s="175"/>
      <c r="E46" s="1142"/>
      <c r="F46" s="1139"/>
      <c r="G46" s="1436"/>
      <c r="H46" s="1437"/>
      <c r="I46" s="1437"/>
      <c r="J46" s="1437"/>
      <c r="K46" s="1386"/>
      <c r="L46" s="1137"/>
      <c r="M46" s="1141"/>
      <c r="N46" s="1137"/>
      <c r="O46" s="1138"/>
      <c r="P46" s="1139"/>
    </row>
    <row r="47" spans="1:21" x14ac:dyDescent="0.2">
      <c r="A47" s="1140" t="s">
        <v>460</v>
      </c>
      <c r="B47" s="1138"/>
      <c r="C47" s="1141"/>
      <c r="D47" s="175" t="s">
        <v>496</v>
      </c>
      <c r="E47" s="1142">
        <v>0.05</v>
      </c>
      <c r="F47" s="1139"/>
      <c r="G47" s="1436"/>
      <c r="H47" s="1437"/>
      <c r="I47" s="1437"/>
      <c r="J47" s="1437"/>
      <c r="K47" s="1386"/>
      <c r="L47" s="1137"/>
      <c r="M47" s="1141"/>
      <c r="N47" s="1137"/>
      <c r="O47" s="1138"/>
      <c r="P47" s="1139"/>
    </row>
    <row r="48" spans="1:21" ht="13.5" thickBot="1" x14ac:dyDescent="0.25">
      <c r="A48" s="1176" t="s">
        <v>515</v>
      </c>
      <c r="B48" s="1165"/>
      <c r="C48" s="1166"/>
      <c r="D48" s="176" t="s">
        <v>488</v>
      </c>
      <c r="E48" s="1410">
        <v>0.4</v>
      </c>
      <c r="F48" s="1175"/>
      <c r="G48" s="1442"/>
      <c r="H48" s="1443"/>
      <c r="I48" s="1443"/>
      <c r="J48" s="1443"/>
      <c r="K48" s="1444"/>
      <c r="L48" s="1164"/>
      <c r="M48" s="1166"/>
      <c r="N48" s="1164"/>
      <c r="O48" s="1165"/>
      <c r="P48" s="1175"/>
    </row>
    <row r="49" spans="1:16" ht="14.25" x14ac:dyDescent="0.2">
      <c r="A49" s="59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3"/>
    </row>
    <row r="50" spans="1:16" ht="15" thickBot="1" x14ac:dyDescent="0.25">
      <c r="A50" s="59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2"/>
      <c r="P50" s="24"/>
    </row>
    <row r="51" spans="1:16" ht="12.75" customHeight="1" x14ac:dyDescent="0.2">
      <c r="A51" s="1123" t="s">
        <v>83</v>
      </c>
      <c r="B51" s="1124"/>
      <c r="C51" s="1124"/>
      <c r="D51" s="1124"/>
      <c r="E51" s="1124"/>
      <c r="F51" s="1124"/>
      <c r="G51" s="1124"/>
      <c r="H51" s="1124"/>
      <c r="I51" s="1124"/>
      <c r="J51" s="1124"/>
      <c r="K51" s="1125"/>
      <c r="L51" s="1169" t="s">
        <v>15</v>
      </c>
      <c r="M51" s="1156" t="s">
        <v>14</v>
      </c>
      <c r="N51" s="1171" t="s">
        <v>85</v>
      </c>
      <c r="O51" s="1129" t="s">
        <v>279</v>
      </c>
      <c r="P51" s="1147" t="s">
        <v>278</v>
      </c>
    </row>
    <row r="52" spans="1:16" ht="16.5" customHeight="1" thickBot="1" x14ac:dyDescent="0.25">
      <c r="A52" s="1126"/>
      <c r="B52" s="1127"/>
      <c r="C52" s="1127"/>
      <c r="D52" s="1127"/>
      <c r="E52" s="1127"/>
      <c r="F52" s="1127"/>
      <c r="G52" s="1127"/>
      <c r="H52" s="1127"/>
      <c r="I52" s="1127"/>
      <c r="J52" s="1127"/>
      <c r="K52" s="1128"/>
      <c r="L52" s="1170"/>
      <c r="M52" s="1157"/>
      <c r="N52" s="1172"/>
      <c r="O52" s="1130"/>
      <c r="P52" s="1148"/>
    </row>
    <row r="53" spans="1:16" ht="16.5" customHeight="1" thickTop="1" thickBot="1" x14ac:dyDescent="0.25">
      <c r="A53" s="1131" t="s">
        <v>273</v>
      </c>
      <c r="B53" s="1132"/>
      <c r="C53" s="1132"/>
      <c r="D53" s="1132"/>
      <c r="E53" s="1132"/>
      <c r="F53" s="1132"/>
      <c r="G53" s="1132"/>
      <c r="H53" s="1132"/>
      <c r="I53" s="1132"/>
      <c r="J53" s="1132"/>
      <c r="K53" s="1133"/>
      <c r="L53" s="177"/>
      <c r="M53" s="177"/>
      <c r="N53" s="178"/>
      <c r="O53" s="177"/>
      <c r="P53" s="179"/>
    </row>
    <row r="54" spans="1:16" ht="24.75" customHeight="1" thickTop="1" x14ac:dyDescent="0.2">
      <c r="A54" s="1239" t="s">
        <v>427</v>
      </c>
      <c r="B54" s="1238"/>
      <c r="C54" s="1238"/>
      <c r="D54" s="1238"/>
      <c r="E54" s="1238"/>
      <c r="F54" s="1238"/>
      <c r="G54" s="1238"/>
      <c r="H54" s="1238"/>
      <c r="I54" s="1368"/>
      <c r="J54" s="292"/>
      <c r="K54" s="292"/>
      <c r="L54" s="430">
        <f>L25/365</f>
        <v>12.423744292237444</v>
      </c>
      <c r="M54" s="529">
        <f>M25/365</f>
        <v>10.016438356164384</v>
      </c>
      <c r="N54" s="616">
        <f>N25/365</f>
        <v>0</v>
      </c>
      <c r="O54" s="68">
        <f>N54-M54</f>
        <v>-10.016438356164384</v>
      </c>
      <c r="P54" s="20" t="str">
        <f>IF(N54&gt;=M54,"OK","NOOK")</f>
        <v>NOOK</v>
      </c>
    </row>
    <row r="55" spans="1:16" ht="24.75" customHeight="1" thickBot="1" x14ac:dyDescent="0.25">
      <c r="A55" s="1259" t="s">
        <v>139</v>
      </c>
      <c r="B55" s="1238"/>
      <c r="C55" s="1238"/>
      <c r="D55" s="1238"/>
      <c r="E55" s="1238"/>
      <c r="F55" s="1238"/>
      <c r="G55" s="1238"/>
      <c r="H55" s="1238"/>
      <c r="I55" s="1238"/>
      <c r="J55" s="1238"/>
      <c r="K55" s="1238"/>
      <c r="L55" s="68">
        <f>L30</f>
        <v>0</v>
      </c>
      <c r="M55" s="238">
        <f>M30</f>
        <v>0</v>
      </c>
      <c r="N55" s="580">
        <f>N30</f>
        <v>0</v>
      </c>
      <c r="O55" s="68">
        <f>N55-M55</f>
        <v>0</v>
      </c>
      <c r="P55" s="20" t="str">
        <f>IF(N55&gt;=M55,"OK","NOOK")</f>
        <v>OK</v>
      </c>
    </row>
    <row r="56" spans="1:16" ht="15" customHeight="1" thickTop="1" thickBot="1" x14ac:dyDescent="0.25">
      <c r="A56" s="1131" t="s">
        <v>274</v>
      </c>
      <c r="B56" s="1132"/>
      <c r="C56" s="1132"/>
      <c r="D56" s="1132"/>
      <c r="E56" s="1132"/>
      <c r="F56" s="1132"/>
      <c r="G56" s="1132"/>
      <c r="H56" s="1132"/>
      <c r="I56" s="1132"/>
      <c r="J56" s="1132"/>
      <c r="K56" s="1133"/>
      <c r="L56" s="218"/>
      <c r="M56" s="219"/>
      <c r="N56" s="178"/>
      <c r="O56" s="177"/>
      <c r="P56" s="185"/>
    </row>
    <row r="57" spans="1:16" ht="24" customHeight="1" thickTop="1" x14ac:dyDescent="0.2">
      <c r="A57" s="1228" t="s">
        <v>304</v>
      </c>
      <c r="B57" s="1229"/>
      <c r="C57" s="1229"/>
      <c r="D57" s="1229"/>
      <c r="E57" s="1229"/>
      <c r="F57" s="1229"/>
      <c r="G57" s="1229"/>
      <c r="H57" s="1229"/>
      <c r="I57" s="1229"/>
      <c r="J57" s="1229"/>
      <c r="K57" s="1230"/>
      <c r="L57" s="13">
        <f t="shared" ref="L57:N58" si="3">L32</f>
        <v>1</v>
      </c>
      <c r="M57" s="180">
        <f t="shared" si="3"/>
        <v>1</v>
      </c>
      <c r="N57" s="578">
        <f t="shared" si="3"/>
        <v>0</v>
      </c>
      <c r="O57" s="68">
        <f>N57-M57</f>
        <v>-1</v>
      </c>
      <c r="P57" s="20" t="str">
        <f>IF(N57&lt;=M57,"OK","NOOK")</f>
        <v>OK</v>
      </c>
    </row>
    <row r="58" spans="1:16" ht="26.25" customHeight="1" thickBot="1" x14ac:dyDescent="0.25">
      <c r="A58" s="1237"/>
      <c r="B58" s="1238"/>
      <c r="C58" s="1238"/>
      <c r="D58" s="1238"/>
      <c r="E58" s="1238"/>
      <c r="F58" s="1238"/>
      <c r="G58" s="1238"/>
      <c r="H58" s="1238"/>
      <c r="I58" s="1238"/>
      <c r="J58" s="1440"/>
      <c r="K58" s="1441"/>
      <c r="L58" s="68">
        <f t="shared" si="3"/>
        <v>0</v>
      </c>
      <c r="M58" s="213">
        <f t="shared" si="3"/>
        <v>0</v>
      </c>
      <c r="N58" s="598">
        <f t="shared" si="3"/>
        <v>0</v>
      </c>
      <c r="O58" s="68">
        <f>N58-M58</f>
        <v>0</v>
      </c>
      <c r="P58" s="20" t="str">
        <f>IF(N58&lt;=M58,"OK","NOOK")</f>
        <v>OK</v>
      </c>
    </row>
    <row r="59" spans="1:16" ht="15" customHeight="1" thickTop="1" thickBot="1" x14ac:dyDescent="0.25">
      <c r="A59" s="1131" t="s">
        <v>275</v>
      </c>
      <c r="B59" s="1132"/>
      <c r="C59" s="1132"/>
      <c r="D59" s="1132"/>
      <c r="E59" s="1132"/>
      <c r="F59" s="1132"/>
      <c r="G59" s="1132"/>
      <c r="H59" s="1132"/>
      <c r="I59" s="1132"/>
      <c r="J59" s="1132"/>
      <c r="K59" s="1133"/>
      <c r="L59" s="223"/>
      <c r="M59" s="224"/>
      <c r="N59" s="178"/>
      <c r="O59" s="177"/>
      <c r="P59" s="192"/>
    </row>
    <row r="60" spans="1:16" ht="23.25" customHeight="1" thickTop="1" x14ac:dyDescent="0.2">
      <c r="A60" s="1237" t="s">
        <v>305</v>
      </c>
      <c r="B60" s="1238"/>
      <c r="C60" s="1238"/>
      <c r="D60" s="1238"/>
      <c r="E60" s="1238"/>
      <c r="F60" s="1238"/>
      <c r="G60" s="1238"/>
      <c r="H60" s="1238"/>
      <c r="I60" s="1423"/>
      <c r="J60" s="4"/>
      <c r="K60" s="4"/>
      <c r="L60" s="225">
        <f>L35/L24</f>
        <v>26.027495944849957</v>
      </c>
      <c r="M60" s="256">
        <f>M35/M24</f>
        <v>32.455970149253737</v>
      </c>
      <c r="N60" s="583" t="e">
        <f>N35/N24</f>
        <v>#DIV/0!</v>
      </c>
      <c r="O60" s="225" t="e">
        <f>N60-M60</f>
        <v>#DIV/0!</v>
      </c>
      <c r="P60" s="228" t="e">
        <f>IF(N60&lt;=M60,"OK","NOOK")</f>
        <v>#DIV/0!</v>
      </c>
    </row>
    <row r="61" spans="1:16" ht="23.25" customHeight="1" thickBot="1" x14ac:dyDescent="0.25">
      <c r="A61" s="1418" t="s">
        <v>103</v>
      </c>
      <c r="B61" s="1373"/>
      <c r="C61" s="1373"/>
      <c r="D61" s="1373"/>
      <c r="E61" s="1373"/>
      <c r="F61" s="1373"/>
      <c r="G61" s="1373"/>
      <c r="H61" s="1373"/>
      <c r="I61" s="1373"/>
      <c r="J61" s="310"/>
      <c r="K61" s="310"/>
      <c r="L61" s="225">
        <f>L36/L37</f>
        <v>501.42</v>
      </c>
      <c r="M61" s="256">
        <f>M36/M37</f>
        <v>501.42</v>
      </c>
      <c r="N61" s="583" t="e">
        <f>N36/N37</f>
        <v>#DIV/0!</v>
      </c>
      <c r="O61" s="225" t="e">
        <f>N61-M61</f>
        <v>#DIV/0!</v>
      </c>
      <c r="P61" s="228" t="e">
        <f>IF(N61&lt;=M61,"OK","NOOK")</f>
        <v>#DIV/0!</v>
      </c>
    </row>
    <row r="62" spans="1:16" ht="23.25" hidden="1" customHeight="1" thickBot="1" x14ac:dyDescent="0.25">
      <c r="A62" s="1234" t="s">
        <v>104</v>
      </c>
      <c r="B62" s="1235"/>
      <c r="C62" s="1235"/>
      <c r="D62" s="1235"/>
      <c r="E62" s="1235"/>
      <c r="F62" s="1235"/>
      <c r="G62" s="1235"/>
      <c r="H62" s="1235"/>
      <c r="I62" s="1235"/>
      <c r="J62" s="1235"/>
      <c r="K62" s="1236"/>
      <c r="L62" s="295">
        <f>L39/L27</f>
        <v>8256.9886666666662</v>
      </c>
      <c r="M62" s="256">
        <f>M39/M27</f>
        <v>8698.2000000000007</v>
      </c>
      <c r="N62" s="227" t="e">
        <f>N39/N27</f>
        <v>#DIV/0!</v>
      </c>
      <c r="O62" s="225" t="e">
        <f>N62-M62</f>
        <v>#DIV/0!</v>
      </c>
      <c r="P62" s="228" t="e">
        <f>IF(N62&lt;=M62,"OK","NOOK")</f>
        <v>#DIV/0!</v>
      </c>
    </row>
    <row r="63" spans="1:16" ht="14.25" customHeight="1" thickTop="1" thickBot="1" x14ac:dyDescent="0.25">
      <c r="A63" s="1131" t="s">
        <v>276</v>
      </c>
      <c r="B63" s="1132"/>
      <c r="C63" s="1132"/>
      <c r="D63" s="1132"/>
      <c r="E63" s="1132"/>
      <c r="F63" s="1132"/>
      <c r="G63" s="1132"/>
      <c r="H63" s="1132"/>
      <c r="I63" s="1132"/>
      <c r="J63" s="1132"/>
      <c r="K63" s="1132"/>
      <c r="L63" s="223"/>
      <c r="M63" s="219"/>
      <c r="N63" s="178"/>
      <c r="O63" s="177"/>
      <c r="P63" s="230"/>
    </row>
    <row r="64" spans="1:16" ht="24.75" customHeight="1" thickTop="1" x14ac:dyDescent="0.2">
      <c r="A64" s="1228"/>
      <c r="B64" s="1229"/>
      <c r="C64" s="1229"/>
      <c r="D64" s="1229"/>
      <c r="E64" s="1229"/>
      <c r="F64" s="1229"/>
      <c r="G64" s="1229"/>
      <c r="H64" s="1229"/>
      <c r="I64" s="1229"/>
      <c r="J64" s="1229"/>
      <c r="K64" s="1230"/>
      <c r="L64" s="15">
        <f>L41</f>
        <v>0</v>
      </c>
      <c r="M64" s="212">
        <f>M41</f>
        <v>0</v>
      </c>
      <c r="N64" s="601">
        <f>N41</f>
        <v>0</v>
      </c>
      <c r="O64" s="15">
        <f>N64-M64</f>
        <v>0</v>
      </c>
      <c r="P64" s="14" t="str">
        <f>IF(N64&gt;=M64,"OK","NOOK")</f>
        <v>OK</v>
      </c>
    </row>
    <row r="65" spans="1:16" ht="19.5" customHeight="1" x14ac:dyDescent="0.2">
      <c r="A65" s="1427" t="s">
        <v>294</v>
      </c>
      <c r="B65" s="1428"/>
      <c r="C65" s="1428"/>
      <c r="D65" s="1428"/>
      <c r="E65" s="1428"/>
      <c r="F65" s="1428"/>
      <c r="G65" s="1428"/>
      <c r="H65" s="1428"/>
      <c r="I65" s="1428"/>
      <c r="J65" s="1428"/>
      <c r="K65" s="1428"/>
      <c r="L65" s="1428"/>
      <c r="M65" s="1428"/>
      <c r="N65" s="1428"/>
      <c r="O65" s="1428"/>
      <c r="P65" s="1429"/>
    </row>
    <row r="66" spans="1:16" ht="36" customHeight="1" x14ac:dyDescent="0.2">
      <c r="A66" s="1200"/>
      <c r="B66" s="1201"/>
      <c r="C66" s="1201"/>
      <c r="D66" s="1201"/>
      <c r="E66" s="1201"/>
      <c r="F66" s="1201"/>
      <c r="G66" s="1201"/>
      <c r="H66" s="1201"/>
      <c r="I66" s="1201"/>
      <c r="J66" s="1201"/>
      <c r="K66" s="1201"/>
      <c r="L66" s="1201"/>
      <c r="M66" s="1201"/>
      <c r="N66" s="1201"/>
      <c r="O66" s="1201"/>
      <c r="P66" s="1202"/>
    </row>
    <row r="67" spans="1:16" ht="82.5" customHeight="1" thickBot="1" x14ac:dyDescent="0.25">
      <c r="A67" s="1216"/>
      <c r="B67" s="1217"/>
      <c r="C67" s="1217"/>
      <c r="D67" s="1217"/>
      <c r="E67" s="1217"/>
      <c r="F67" s="1217"/>
      <c r="G67" s="1217"/>
      <c r="H67" s="1217"/>
      <c r="I67" s="1217"/>
      <c r="J67" s="1217"/>
      <c r="K67" s="1217"/>
      <c r="L67" s="1217"/>
      <c r="M67" s="1217"/>
      <c r="N67" s="1217"/>
      <c r="O67" s="1217"/>
      <c r="P67" s="1218"/>
    </row>
    <row r="68" spans="1:16" ht="21" hidden="1" customHeight="1" x14ac:dyDescent="0.2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7"/>
    </row>
  </sheetData>
  <sheetProtection selectLockedCells="1"/>
  <mergeCells count="95">
    <mergeCell ref="Q35:U35"/>
    <mergeCell ref="Q36:U36"/>
    <mergeCell ref="Q28:U28"/>
    <mergeCell ref="Q29:U29"/>
    <mergeCell ref="Q24:U24"/>
    <mergeCell ref="Q25:U25"/>
    <mergeCell ref="Q26:U26"/>
    <mergeCell ref="Q27:U27"/>
    <mergeCell ref="Q37:U37"/>
    <mergeCell ref="A56:K56"/>
    <mergeCell ref="J58:K58"/>
    <mergeCell ref="N46:P46"/>
    <mergeCell ref="A46:C46"/>
    <mergeCell ref="M51:M52"/>
    <mergeCell ref="G48:K48"/>
    <mergeCell ref="N48:P48"/>
    <mergeCell ref="A54:I54"/>
    <mergeCell ref="A53:K53"/>
    <mergeCell ref="Q38:U38"/>
    <mergeCell ref="Q39:U39"/>
    <mergeCell ref="A42:F42"/>
    <mergeCell ref="A37:F37"/>
    <mergeCell ref="A40:F40"/>
    <mergeCell ref="A55:K55"/>
    <mergeCell ref="M4:P4"/>
    <mergeCell ref="A26:F26"/>
    <mergeCell ref="A27:F27"/>
    <mergeCell ref="A18:P18"/>
    <mergeCell ref="A21:P21"/>
    <mergeCell ref="E6:J6"/>
    <mergeCell ref="A17:P17"/>
    <mergeCell ref="A25:F25"/>
    <mergeCell ref="A33:F33"/>
    <mergeCell ref="A31:F31"/>
    <mergeCell ref="A11:P11"/>
    <mergeCell ref="A20:P20"/>
    <mergeCell ref="A19:P19"/>
    <mergeCell ref="A30:F30"/>
    <mergeCell ref="A24:F24"/>
    <mergeCell ref="A29:F29"/>
    <mergeCell ref="A28:F28"/>
    <mergeCell ref="A12:P16"/>
    <mergeCell ref="G31:P31"/>
    <mergeCell ref="A32:F32"/>
    <mergeCell ref="A34:F34"/>
    <mergeCell ref="G34:P34"/>
    <mergeCell ref="A41:F41"/>
    <mergeCell ref="A1:N1"/>
    <mergeCell ref="G23:P23"/>
    <mergeCell ref="A22:F22"/>
    <mergeCell ref="A23:F23"/>
    <mergeCell ref="A2:P2"/>
    <mergeCell ref="A8:P8"/>
    <mergeCell ref="E5:J5"/>
    <mergeCell ref="E4:I4"/>
    <mergeCell ref="A9:P10"/>
    <mergeCell ref="A35:F35"/>
    <mergeCell ref="A39:F39"/>
    <mergeCell ref="G40:P40"/>
    <mergeCell ref="A38:F38"/>
    <mergeCell ref="A36:F36"/>
    <mergeCell ref="P51:P52"/>
    <mergeCell ref="L51:L52"/>
    <mergeCell ref="O51:O52"/>
    <mergeCell ref="N51:N52"/>
    <mergeCell ref="A51:K52"/>
    <mergeCell ref="N47:P47"/>
    <mergeCell ref="L47:M47"/>
    <mergeCell ref="G47:K47"/>
    <mergeCell ref="A48:C48"/>
    <mergeCell ref="E48:F48"/>
    <mergeCell ref="A47:C47"/>
    <mergeCell ref="E47:F47"/>
    <mergeCell ref="L48:M48"/>
    <mergeCell ref="L46:M46"/>
    <mergeCell ref="A43:P43"/>
    <mergeCell ref="A66:P67"/>
    <mergeCell ref="A59:K59"/>
    <mergeCell ref="A57:K57"/>
    <mergeCell ref="A65:P65"/>
    <mergeCell ref="A63:K63"/>
    <mergeCell ref="A62:K62"/>
    <mergeCell ref="A58:I58"/>
    <mergeCell ref="A61:I61"/>
    <mergeCell ref="A64:K64"/>
    <mergeCell ref="A60:I60"/>
    <mergeCell ref="G44:P44"/>
    <mergeCell ref="A44:F44"/>
    <mergeCell ref="E46:F46"/>
    <mergeCell ref="G46:K46"/>
    <mergeCell ref="A45:C45"/>
    <mergeCell ref="E45:F45"/>
    <mergeCell ref="G45:I45"/>
    <mergeCell ref="N45:P45"/>
    <mergeCell ref="L45:M45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63" orientation="portrait" r:id="rId1"/>
  <headerFooter alignWithMargins="0">
    <oddHeader>&amp;CComune di Miagliano</oddHeader>
    <oddFooter>&amp;R&amp;8&amp;P</oddFooter>
  </headerFooter>
  <rowBreaks count="1" manualBreakCount="1">
    <brk id="6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>
    <tabColor indexed="11"/>
    <pageSetUpPr fitToPage="1"/>
  </sheetPr>
  <dimension ref="A1:V72"/>
  <sheetViews>
    <sheetView topLeftCell="A21" zoomScale="120" zoomScaleNormal="120" workbookViewId="0">
      <selection activeCell="N35" sqref="N35"/>
    </sheetView>
  </sheetViews>
  <sheetFormatPr defaultColWidth="9.140625" defaultRowHeight="12.75" x14ac:dyDescent="0.2"/>
  <cols>
    <col min="1" max="6" width="9.140625" style="143"/>
    <col min="7" max="7" width="13.28515625" style="143" customWidth="1"/>
    <col min="8" max="8" width="13" style="143" customWidth="1"/>
    <col min="9" max="9" width="13.7109375" style="143" customWidth="1"/>
    <col min="10" max="10" width="0.28515625" style="143" hidden="1" customWidth="1"/>
    <col min="11" max="11" width="9.140625" style="143" hidden="1" customWidth="1"/>
    <col min="12" max="12" width="13.7109375" style="143" customWidth="1"/>
    <col min="13" max="13" width="11.42578125" style="143" hidden="1" customWidth="1"/>
    <col min="14" max="14" width="12.7109375" style="143" customWidth="1"/>
    <col min="15" max="15" width="13.140625" style="143" customWidth="1"/>
    <col min="16" max="16" width="11.42578125" style="143" customWidth="1"/>
    <col min="17" max="17" width="11" style="143" customWidth="1"/>
    <col min="18" max="16384" width="9.140625" style="143"/>
  </cols>
  <sheetData>
    <row r="1" spans="1:17" ht="21.75" customHeight="1" thickBot="1" x14ac:dyDescent="0.25">
      <c r="A1" s="1177"/>
      <c r="B1" s="1178"/>
      <c r="C1" s="1178"/>
      <c r="D1" s="1178"/>
      <c r="E1" s="1178"/>
      <c r="F1" s="1178"/>
      <c r="G1" s="1178"/>
      <c r="H1" s="1178"/>
      <c r="I1" s="1178"/>
      <c r="J1" s="1178"/>
      <c r="K1" s="1178"/>
      <c r="L1" s="1178"/>
      <c r="M1" s="1178"/>
      <c r="N1" s="1178"/>
      <c r="O1" s="1178"/>
      <c r="P1" s="575" t="s">
        <v>284</v>
      </c>
      <c r="Q1" s="576">
        <f>Caratteristiche!N1</f>
        <v>2023</v>
      </c>
    </row>
    <row r="2" spans="1:17" ht="24.75" customHeight="1" x14ac:dyDescent="0.2">
      <c r="A2" s="1184" t="s">
        <v>285</v>
      </c>
      <c r="B2" s="1185"/>
      <c r="C2" s="1185"/>
      <c r="D2" s="1185"/>
      <c r="E2" s="1185"/>
      <c r="F2" s="1185"/>
      <c r="G2" s="1185"/>
      <c r="H2" s="1185"/>
      <c r="I2" s="1185"/>
      <c r="J2" s="1185"/>
      <c r="K2" s="1185"/>
      <c r="L2" s="1185"/>
      <c r="M2" s="1185"/>
      <c r="N2" s="1185"/>
      <c r="O2" s="1185"/>
      <c r="P2" s="1186"/>
      <c r="Q2" s="1187"/>
    </row>
    <row r="3" spans="1:17" x14ac:dyDescent="0.2">
      <c r="A3" s="144"/>
      <c r="Q3" s="145"/>
    </row>
    <row r="4" spans="1:17" x14ac:dyDescent="0.2">
      <c r="A4" s="144" t="s">
        <v>286</v>
      </c>
      <c r="E4" s="1197" t="s">
        <v>329</v>
      </c>
      <c r="F4" s="1197"/>
      <c r="G4" s="1197"/>
      <c r="H4" s="1197"/>
      <c r="I4" s="1197"/>
      <c r="J4" s="1197"/>
      <c r="K4" s="562"/>
      <c r="L4" s="1432"/>
      <c r="M4" s="1433"/>
      <c r="N4" s="1433"/>
      <c r="O4" s="1433"/>
      <c r="Q4" s="146"/>
    </row>
    <row r="5" spans="1:17" x14ac:dyDescent="0.2">
      <c r="A5" s="144" t="s">
        <v>287</v>
      </c>
      <c r="E5" s="1197" t="s">
        <v>287</v>
      </c>
      <c r="F5" s="1197"/>
      <c r="G5" s="1197"/>
      <c r="H5" s="1197"/>
      <c r="I5" s="1197"/>
      <c r="J5" s="1197"/>
      <c r="K5" s="563"/>
      <c r="L5" s="553"/>
      <c r="Q5" s="146"/>
    </row>
    <row r="6" spans="1:17" x14ac:dyDescent="0.2">
      <c r="A6" s="144" t="s">
        <v>288</v>
      </c>
      <c r="E6" s="1197" t="s">
        <v>300</v>
      </c>
      <c r="F6" s="1197"/>
      <c r="G6" s="1197"/>
      <c r="H6" s="1197"/>
      <c r="I6" s="1197"/>
      <c r="J6" s="1197"/>
      <c r="K6" s="564"/>
      <c r="L6" s="553"/>
      <c r="Q6" s="146"/>
    </row>
    <row r="7" spans="1:17" ht="13.5" thickBot="1" x14ac:dyDescent="0.25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9"/>
    </row>
    <row r="8" spans="1:17" x14ac:dyDescent="0.2">
      <c r="A8" s="1188" t="s">
        <v>12</v>
      </c>
      <c r="B8" s="1189"/>
      <c r="C8" s="1189"/>
      <c r="D8" s="1189"/>
      <c r="E8" s="1189"/>
      <c r="F8" s="1189"/>
      <c r="G8" s="1189"/>
      <c r="H8" s="1189"/>
      <c r="I8" s="1189"/>
      <c r="J8" s="1189"/>
      <c r="K8" s="1189"/>
      <c r="L8" s="1189"/>
      <c r="M8" s="1189"/>
      <c r="N8" s="1189"/>
      <c r="O8" s="1189"/>
      <c r="P8" s="1189"/>
      <c r="Q8" s="1190"/>
    </row>
    <row r="9" spans="1:17" ht="12.75" customHeight="1" x14ac:dyDescent="0.2">
      <c r="A9" s="1191" t="s">
        <v>341</v>
      </c>
      <c r="B9" s="1192"/>
      <c r="C9" s="1192"/>
      <c r="D9" s="1192"/>
      <c r="E9" s="1192"/>
      <c r="F9" s="1192"/>
      <c r="G9" s="1192"/>
      <c r="H9" s="1192"/>
      <c r="I9" s="1192"/>
      <c r="J9" s="1192"/>
      <c r="K9" s="1192"/>
      <c r="L9" s="1192"/>
      <c r="M9" s="1192"/>
      <c r="N9" s="1192"/>
      <c r="O9" s="1192"/>
      <c r="P9" s="1192"/>
      <c r="Q9" s="1193"/>
    </row>
    <row r="10" spans="1:17" x14ac:dyDescent="0.2">
      <c r="A10" s="1194"/>
      <c r="B10" s="1195"/>
      <c r="C10" s="1195"/>
      <c r="D10" s="1195"/>
      <c r="E10" s="1195"/>
      <c r="F10" s="1195"/>
      <c r="G10" s="1195"/>
      <c r="H10" s="1195"/>
      <c r="I10" s="1195"/>
      <c r="J10" s="1195"/>
      <c r="K10" s="1195"/>
      <c r="L10" s="1195"/>
      <c r="M10" s="1195"/>
      <c r="N10" s="1195"/>
      <c r="O10" s="1195"/>
      <c r="P10" s="1195"/>
      <c r="Q10" s="1196"/>
    </row>
    <row r="11" spans="1:17" x14ac:dyDescent="0.2">
      <c r="A11" s="1445" t="s">
        <v>296</v>
      </c>
      <c r="B11" s="1446"/>
      <c r="C11" s="1446"/>
      <c r="D11" s="1446"/>
      <c r="E11" s="1446"/>
      <c r="F11" s="1446"/>
      <c r="G11" s="1446"/>
      <c r="H11" s="1446"/>
      <c r="I11" s="1446"/>
      <c r="J11" s="1446"/>
      <c r="K11" s="1446"/>
      <c r="L11" s="1446"/>
      <c r="M11" s="1446"/>
      <c r="N11" s="1446"/>
      <c r="O11" s="1446"/>
      <c r="P11" s="1446"/>
      <c r="Q11" s="1447"/>
    </row>
    <row r="12" spans="1:17" ht="14.25" customHeight="1" x14ac:dyDescent="0.2">
      <c r="A12" s="1191" t="s">
        <v>330</v>
      </c>
      <c r="B12" s="1198"/>
      <c r="C12" s="1198"/>
      <c r="D12" s="1198"/>
      <c r="E12" s="1198"/>
      <c r="F12" s="1198"/>
      <c r="G12" s="1198"/>
      <c r="H12" s="1198"/>
      <c r="I12" s="1198"/>
      <c r="J12" s="1198"/>
      <c r="K12" s="1198"/>
      <c r="L12" s="1198"/>
      <c r="M12" s="1198"/>
      <c r="N12" s="1198"/>
      <c r="O12" s="1198"/>
      <c r="P12" s="1198"/>
      <c r="Q12" s="1199"/>
    </row>
    <row r="13" spans="1:17" ht="14.25" customHeight="1" x14ac:dyDescent="0.2">
      <c r="A13" s="1200"/>
      <c r="B13" s="1201"/>
      <c r="C13" s="1201"/>
      <c r="D13" s="1201"/>
      <c r="E13" s="1201"/>
      <c r="F13" s="1201"/>
      <c r="G13" s="1201"/>
      <c r="H13" s="1201"/>
      <c r="I13" s="1201"/>
      <c r="J13" s="1201"/>
      <c r="K13" s="1201"/>
      <c r="L13" s="1201"/>
      <c r="M13" s="1201"/>
      <c r="N13" s="1201"/>
      <c r="O13" s="1201"/>
      <c r="P13" s="1201"/>
      <c r="Q13" s="1202"/>
    </row>
    <row r="14" spans="1:17" ht="14.25" customHeight="1" x14ac:dyDescent="0.2">
      <c r="A14" s="1200"/>
      <c r="B14" s="1201"/>
      <c r="C14" s="1201"/>
      <c r="D14" s="1201"/>
      <c r="E14" s="1201"/>
      <c r="F14" s="1201"/>
      <c r="G14" s="1201"/>
      <c r="H14" s="1201"/>
      <c r="I14" s="1201"/>
      <c r="J14" s="1201"/>
      <c r="K14" s="1201"/>
      <c r="L14" s="1201"/>
      <c r="M14" s="1201"/>
      <c r="N14" s="1201"/>
      <c r="O14" s="1201"/>
      <c r="P14" s="1201"/>
      <c r="Q14" s="1202"/>
    </row>
    <row r="15" spans="1:17" ht="14.25" customHeight="1" x14ac:dyDescent="0.2">
      <c r="A15" s="1200"/>
      <c r="B15" s="1201"/>
      <c r="C15" s="1201"/>
      <c r="D15" s="1201"/>
      <c r="E15" s="1201"/>
      <c r="F15" s="1201"/>
      <c r="G15" s="1201"/>
      <c r="H15" s="1201"/>
      <c r="I15" s="1201"/>
      <c r="J15" s="1201"/>
      <c r="K15" s="1201"/>
      <c r="L15" s="1201"/>
      <c r="M15" s="1201"/>
      <c r="N15" s="1201"/>
      <c r="O15" s="1201"/>
      <c r="P15" s="1201"/>
      <c r="Q15" s="1202"/>
    </row>
    <row r="16" spans="1:17" ht="14.25" customHeight="1" x14ac:dyDescent="0.2">
      <c r="A16" s="1203"/>
      <c r="B16" s="1204"/>
      <c r="C16" s="1204"/>
      <c r="D16" s="1204"/>
      <c r="E16" s="1204"/>
      <c r="F16" s="1204"/>
      <c r="G16" s="1204"/>
      <c r="H16" s="1204"/>
      <c r="I16" s="1204"/>
      <c r="J16" s="1204"/>
      <c r="K16" s="1204"/>
      <c r="L16" s="1204"/>
      <c r="M16" s="1204"/>
      <c r="N16" s="1204"/>
      <c r="O16" s="1204"/>
      <c r="P16" s="1204"/>
      <c r="Q16" s="1205"/>
    </row>
    <row r="17" spans="1:22" ht="14.25" customHeight="1" x14ac:dyDescent="0.2">
      <c r="A17" s="1206" t="s">
        <v>94</v>
      </c>
      <c r="B17" s="1207"/>
      <c r="C17" s="1207"/>
      <c r="D17" s="1207"/>
      <c r="E17" s="1207"/>
      <c r="F17" s="1207"/>
      <c r="G17" s="1207"/>
      <c r="H17" s="1207"/>
      <c r="I17" s="1207"/>
      <c r="J17" s="1207"/>
      <c r="K17" s="1207"/>
      <c r="L17" s="1207"/>
      <c r="M17" s="1207"/>
      <c r="N17" s="1207"/>
      <c r="O17" s="1207"/>
      <c r="P17" s="1207"/>
      <c r="Q17" s="1208"/>
    </row>
    <row r="18" spans="1:22" ht="54" customHeight="1" x14ac:dyDescent="0.2">
      <c r="A18" s="1245" t="s">
        <v>95</v>
      </c>
      <c r="B18" s="1246"/>
      <c r="C18" s="1246"/>
      <c r="D18" s="1246"/>
      <c r="E18" s="1246"/>
      <c r="F18" s="1246"/>
      <c r="G18" s="1246"/>
      <c r="H18" s="1246"/>
      <c r="I18" s="1246"/>
      <c r="J18" s="1246"/>
      <c r="K18" s="1246"/>
      <c r="L18" s="1246"/>
      <c r="M18" s="1246"/>
      <c r="N18" s="1246"/>
      <c r="O18" s="1246"/>
      <c r="P18" s="1246"/>
      <c r="Q18" s="1247"/>
    </row>
    <row r="19" spans="1:22" ht="14.25" customHeight="1" x14ac:dyDescent="0.2">
      <c r="A19" s="1303" t="s">
        <v>142</v>
      </c>
      <c r="B19" s="1304"/>
      <c r="C19" s="1304"/>
      <c r="D19" s="1304"/>
      <c r="E19" s="1304"/>
      <c r="F19" s="1304"/>
      <c r="G19" s="1304"/>
      <c r="H19" s="1304"/>
      <c r="I19" s="1304"/>
      <c r="J19" s="1304"/>
      <c r="K19" s="1304"/>
      <c r="L19" s="1304"/>
      <c r="M19" s="1304"/>
      <c r="N19" s="1304"/>
      <c r="O19" s="1304"/>
      <c r="P19" s="1304"/>
      <c r="Q19" s="1305"/>
    </row>
    <row r="20" spans="1:22" ht="26.25" customHeight="1" thickBot="1" x14ac:dyDescent="0.25">
      <c r="A20" s="1191" t="s">
        <v>302</v>
      </c>
      <c r="B20" s="1192"/>
      <c r="C20" s="1192"/>
      <c r="D20" s="1192"/>
      <c r="E20" s="1192"/>
      <c r="F20" s="1192"/>
      <c r="G20" s="1192"/>
      <c r="H20" s="1192"/>
      <c r="I20" s="1192"/>
      <c r="J20" s="1192"/>
      <c r="K20" s="1192"/>
      <c r="L20" s="1192"/>
      <c r="M20" s="1192"/>
      <c r="N20" s="1192"/>
      <c r="O20" s="1192"/>
      <c r="P20" s="1192"/>
      <c r="Q20" s="1193"/>
    </row>
    <row r="21" spans="1:22" ht="13.5" customHeight="1" thickBot="1" x14ac:dyDescent="0.25">
      <c r="A21" s="1209" t="s">
        <v>289</v>
      </c>
      <c r="B21" s="1210"/>
      <c r="C21" s="1210"/>
      <c r="D21" s="1210"/>
      <c r="E21" s="1210"/>
      <c r="F21" s="1210"/>
      <c r="G21" s="1210"/>
      <c r="H21" s="1210"/>
      <c r="I21" s="1210"/>
      <c r="J21" s="1210"/>
      <c r="K21" s="1210"/>
      <c r="L21" s="1210"/>
      <c r="M21" s="1210"/>
      <c r="N21" s="1210"/>
      <c r="O21" s="1210"/>
      <c r="P21" s="1211"/>
      <c r="Q21" s="1212"/>
    </row>
    <row r="22" spans="1:22" ht="49.5" customHeight="1" x14ac:dyDescent="0.2">
      <c r="A22" s="1182"/>
      <c r="B22" s="1183"/>
      <c r="C22" s="1183"/>
      <c r="D22" s="1183"/>
      <c r="E22" s="1183"/>
      <c r="F22" s="1183"/>
      <c r="G22" s="150">
        <f>Q1-3</f>
        <v>2020</v>
      </c>
      <c r="H22" s="150">
        <f>Q1-2</f>
        <v>2021</v>
      </c>
      <c r="I22" s="150">
        <f>Q1-1</f>
        <v>2022</v>
      </c>
      <c r="J22" s="151" t="s">
        <v>301</v>
      </c>
      <c r="K22" s="152" t="s">
        <v>277</v>
      </c>
      <c r="L22" s="153" t="s">
        <v>301</v>
      </c>
      <c r="M22" s="456">
        <v>2011</v>
      </c>
      <c r="N22" s="621" t="s">
        <v>518</v>
      </c>
      <c r="O22" s="34" t="s">
        <v>519</v>
      </c>
      <c r="P22" s="154" t="s">
        <v>16</v>
      </c>
      <c r="Q22" s="155" t="s">
        <v>84</v>
      </c>
    </row>
    <row r="23" spans="1:22" ht="12.75" customHeight="1" x14ac:dyDescent="0.2">
      <c r="A23" s="1143" t="s">
        <v>290</v>
      </c>
      <c r="B23" s="1144"/>
      <c r="C23" s="1144"/>
      <c r="D23" s="1144"/>
      <c r="E23" s="1144"/>
      <c r="F23" s="1144"/>
      <c r="G23" s="1179"/>
      <c r="H23" s="1179"/>
      <c r="I23" s="1179"/>
      <c r="J23" s="1179"/>
      <c r="K23" s="1179"/>
      <c r="L23" s="1179"/>
      <c r="M23" s="1179"/>
      <c r="N23" s="1179"/>
      <c r="O23" s="1179"/>
      <c r="P23" s="1179"/>
      <c r="Q23" s="1181"/>
    </row>
    <row r="24" spans="1:22" ht="12.75" customHeight="1" x14ac:dyDescent="0.2">
      <c r="A24" s="1249" t="s">
        <v>272</v>
      </c>
      <c r="B24" s="1250"/>
      <c r="C24" s="1250"/>
      <c r="D24" s="1250"/>
      <c r="E24" s="1250"/>
      <c r="F24" s="1250"/>
      <c r="G24" s="156">
        <v>565</v>
      </c>
      <c r="H24" s="156">
        <v>547</v>
      </c>
      <c r="I24" s="156">
        <v>532</v>
      </c>
      <c r="J24" s="157">
        <f>(G24+H24+I24)/3</f>
        <v>548</v>
      </c>
      <c r="K24" s="158"/>
      <c r="L24" s="236">
        <f>(G24+H24+I24)/3</f>
        <v>548</v>
      </c>
      <c r="M24" s="41">
        <v>934</v>
      </c>
      <c r="N24" s="670">
        <v>536</v>
      </c>
      <c r="O24" s="203"/>
      <c r="P24" s="717"/>
      <c r="Q24" s="718"/>
      <c r="R24" s="1250"/>
      <c r="S24" s="1250"/>
      <c r="T24" s="1250"/>
      <c r="U24" s="1250"/>
      <c r="V24" s="1250"/>
    </row>
    <row r="25" spans="1:22" ht="14.25" customHeight="1" x14ac:dyDescent="0.2">
      <c r="A25" s="1119" t="s">
        <v>410</v>
      </c>
      <c r="B25" s="1120"/>
      <c r="C25" s="1120"/>
      <c r="D25" s="1120"/>
      <c r="E25" s="1120"/>
      <c r="F25" s="1120"/>
      <c r="G25" s="156">
        <v>40</v>
      </c>
      <c r="H25" s="156">
        <v>41</v>
      </c>
      <c r="I25" s="156">
        <v>40</v>
      </c>
      <c r="J25" s="533">
        <f>(G25+H25+I25)/3</f>
        <v>40.333333333333336</v>
      </c>
      <c r="K25" s="534"/>
      <c r="L25" s="164">
        <f>(G25+H25+I25)/3</f>
        <v>40.333333333333336</v>
      </c>
      <c r="M25" s="468">
        <v>26</v>
      </c>
      <c r="N25" s="623">
        <v>40</v>
      </c>
      <c r="O25" s="507"/>
      <c r="P25" s="696">
        <f>(O25/L25)-100%</f>
        <v>-1</v>
      </c>
      <c r="Q25" s="697">
        <f>(O25/N25)-100%</f>
        <v>-1</v>
      </c>
      <c r="R25" s="1120"/>
      <c r="S25" s="1120"/>
      <c r="T25" s="1120"/>
      <c r="U25" s="1120"/>
      <c r="V25" s="1120"/>
    </row>
    <row r="26" spans="1:22" ht="12" customHeight="1" x14ac:dyDescent="0.2">
      <c r="A26" s="1119" t="s">
        <v>411</v>
      </c>
      <c r="B26" s="1120"/>
      <c r="C26" s="1120"/>
      <c r="D26" s="1120"/>
      <c r="E26" s="1120"/>
      <c r="F26" s="1120"/>
      <c r="G26" s="156">
        <v>40</v>
      </c>
      <c r="H26" s="156">
        <v>41</v>
      </c>
      <c r="I26" s="156">
        <v>40</v>
      </c>
      <c r="J26" s="162">
        <f>(G26+H26+I26)/3</f>
        <v>40.333333333333336</v>
      </c>
      <c r="K26" s="163"/>
      <c r="L26" s="232">
        <f>(G26+H26+I26)/3</f>
        <v>40.333333333333336</v>
      </c>
      <c r="M26" s="469">
        <v>26</v>
      </c>
      <c r="N26" s="671">
        <v>40</v>
      </c>
      <c r="O26" s="530"/>
      <c r="P26" s="696">
        <f>(O26/L26)-100%</f>
        <v>-1</v>
      </c>
      <c r="Q26" s="697">
        <f>(O26/N26)-100%</f>
        <v>-1</v>
      </c>
      <c r="R26" s="1120"/>
      <c r="S26" s="1120"/>
      <c r="T26" s="1120"/>
      <c r="U26" s="1120"/>
      <c r="V26" s="1120"/>
    </row>
    <row r="27" spans="1:22" ht="12" customHeight="1" x14ac:dyDescent="0.2">
      <c r="A27" s="1119" t="s">
        <v>516</v>
      </c>
      <c r="B27" s="1120"/>
      <c r="C27" s="1120"/>
      <c r="D27" s="1120"/>
      <c r="E27" s="1120"/>
      <c r="F27" s="1120"/>
      <c r="G27" s="156">
        <v>2573</v>
      </c>
      <c r="H27" s="156">
        <v>4765</v>
      </c>
      <c r="I27" s="156">
        <v>5699</v>
      </c>
      <c r="J27" s="162">
        <f>(G27+H27+I27)/3</f>
        <v>4345.666666666667</v>
      </c>
      <c r="K27" s="163"/>
      <c r="L27" s="164">
        <f>(G27+H27+I27)/3</f>
        <v>4345.666666666667</v>
      </c>
      <c r="M27" s="468">
        <v>3800</v>
      </c>
      <c r="N27" s="623">
        <v>5578</v>
      </c>
      <c r="O27" s="507"/>
      <c r="P27" s="696">
        <f>(O27/L27)-100%</f>
        <v>-1</v>
      </c>
      <c r="Q27" s="697">
        <f>(O27/N27)-100%</f>
        <v>-1</v>
      </c>
      <c r="R27" s="1120"/>
      <c r="S27" s="1120"/>
      <c r="T27" s="1120"/>
      <c r="U27" s="1120"/>
      <c r="V27" s="1120"/>
    </row>
    <row r="28" spans="1:22" ht="12" customHeight="1" x14ac:dyDescent="0.2">
      <c r="A28" s="1119" t="s">
        <v>412</v>
      </c>
      <c r="B28" s="1120"/>
      <c r="C28" s="1120"/>
      <c r="D28" s="1120"/>
      <c r="E28" s="1120"/>
      <c r="F28" s="1120"/>
      <c r="G28" s="156">
        <v>0</v>
      </c>
      <c r="H28" s="156">
        <v>0</v>
      </c>
      <c r="I28" s="156">
        <v>0</v>
      </c>
      <c r="J28" s="162">
        <f>(G28+H28+I28)/3</f>
        <v>0</v>
      </c>
      <c r="K28" s="163"/>
      <c r="L28" s="164">
        <f>(G28+H28+I28)/3</f>
        <v>0</v>
      </c>
      <c r="M28" s="468">
        <v>36</v>
      </c>
      <c r="N28" s="672">
        <v>0</v>
      </c>
      <c r="O28" s="507"/>
      <c r="P28" s="696" t="e">
        <f>(O28/L28)-100%</f>
        <v>#DIV/0!</v>
      </c>
      <c r="Q28" s="697" t="e">
        <f>(O28/N28)-100%</f>
        <v>#DIV/0!</v>
      </c>
      <c r="R28" s="1120"/>
      <c r="S28" s="1120"/>
      <c r="T28" s="1120"/>
      <c r="U28" s="1120"/>
      <c r="V28" s="1120"/>
    </row>
    <row r="29" spans="1:22" ht="12.75" customHeight="1" x14ac:dyDescent="0.2">
      <c r="A29" s="1143">
        <v>4</v>
      </c>
      <c r="B29" s="1144"/>
      <c r="C29" s="1144"/>
      <c r="D29" s="1144"/>
      <c r="E29" s="1144"/>
      <c r="F29" s="1144"/>
      <c r="G29" s="1243"/>
      <c r="H29" s="1243"/>
      <c r="I29" s="1243"/>
      <c r="J29" s="1243"/>
      <c r="K29" s="1243"/>
      <c r="L29" s="1243"/>
      <c r="M29" s="1243"/>
      <c r="N29" s="1243"/>
      <c r="O29" s="1243"/>
      <c r="P29" s="1243"/>
      <c r="Q29" s="1244"/>
    </row>
    <row r="30" spans="1:22" ht="12.75" customHeight="1" x14ac:dyDescent="0.2">
      <c r="A30" s="1149" t="s">
        <v>396</v>
      </c>
      <c r="B30" s="1150"/>
      <c r="C30" s="1150"/>
      <c r="D30" s="1150"/>
      <c r="E30" s="1150"/>
      <c r="F30" s="1150"/>
      <c r="G30" s="38">
        <v>0</v>
      </c>
      <c r="H30" s="38">
        <v>0</v>
      </c>
      <c r="I30" s="38">
        <v>0</v>
      </c>
      <c r="J30" s="38">
        <f>(G30+H30+I30)/3</f>
        <v>0</v>
      </c>
      <c r="K30" s="39"/>
      <c r="L30" s="159">
        <f>(G30+H30+I30)/3</f>
        <v>0</v>
      </c>
      <c r="M30" s="457"/>
      <c r="N30" s="626">
        <v>0</v>
      </c>
      <c r="O30" s="42"/>
      <c r="P30" s="692" t="e">
        <f>(O30/L30)-100%</f>
        <v>#DIV/0!</v>
      </c>
      <c r="Q30" s="693" t="e">
        <f>(O30/N30)-100%</f>
        <v>#DIV/0!</v>
      </c>
    </row>
    <row r="31" spans="1:22" ht="12.75" customHeight="1" x14ac:dyDescent="0.2">
      <c r="A31" s="1119"/>
      <c r="B31" s="1120"/>
      <c r="C31" s="1120"/>
      <c r="D31" s="1120"/>
      <c r="E31" s="1120"/>
      <c r="F31" s="1120"/>
      <c r="G31" s="43"/>
      <c r="H31" s="43"/>
      <c r="I31" s="43"/>
      <c r="J31" s="43">
        <f>(G31+H31+I31)/3</f>
        <v>0</v>
      </c>
      <c r="K31" s="44"/>
      <c r="L31" s="45"/>
      <c r="M31" s="459"/>
      <c r="N31" s="627"/>
      <c r="O31" s="47"/>
      <c r="P31" s="690" t="e">
        <f>(O31/L31)-100%</f>
        <v>#DIV/0!</v>
      </c>
      <c r="Q31" s="691" t="e">
        <f>(O31/N31)-100%</f>
        <v>#DIV/0!</v>
      </c>
    </row>
    <row r="32" spans="1:22" ht="12.75" customHeight="1" x14ac:dyDescent="0.2">
      <c r="A32" s="1145"/>
      <c r="B32" s="1146"/>
      <c r="C32" s="1146"/>
      <c r="D32" s="1146"/>
      <c r="E32" s="1146"/>
      <c r="F32" s="1146"/>
      <c r="G32" s="49"/>
      <c r="H32" s="49"/>
      <c r="I32" s="49"/>
      <c r="J32" s="49">
        <f>(G32+H32+I32)/3</f>
        <v>0</v>
      </c>
      <c r="K32" s="50"/>
      <c r="L32" s="51"/>
      <c r="M32" s="461"/>
      <c r="N32" s="628"/>
      <c r="O32" s="53"/>
      <c r="P32" s="694" t="e">
        <f>(O32/L32)-100%</f>
        <v>#DIV/0!</v>
      </c>
      <c r="Q32" s="695" t="e">
        <f>(O32/N32)-100%</f>
        <v>#DIV/0!</v>
      </c>
    </row>
    <row r="33" spans="1:22" ht="14.25" customHeight="1" x14ac:dyDescent="0.2">
      <c r="A33" s="1143" t="s">
        <v>292</v>
      </c>
      <c r="B33" s="1144"/>
      <c r="C33" s="1144"/>
      <c r="D33" s="1144"/>
      <c r="E33" s="1144"/>
      <c r="F33" s="1144"/>
      <c r="G33" s="1144"/>
      <c r="H33" s="1144"/>
      <c r="I33" s="1144"/>
      <c r="J33" s="1144"/>
      <c r="K33" s="1144"/>
      <c r="L33" s="1144"/>
      <c r="M33" s="1144"/>
      <c r="N33" s="1144"/>
      <c r="O33" s="1144"/>
      <c r="P33" s="1144"/>
      <c r="Q33" s="1158"/>
    </row>
    <row r="34" spans="1:22" ht="16.5" customHeight="1" x14ac:dyDescent="0.2">
      <c r="A34" s="1121" t="s">
        <v>331</v>
      </c>
      <c r="B34" s="1122"/>
      <c r="C34" s="1122"/>
      <c r="D34" s="1122"/>
      <c r="E34" s="1122"/>
      <c r="F34" s="1122"/>
      <c r="G34" s="136">
        <v>14602</v>
      </c>
      <c r="H34" s="136">
        <v>30000</v>
      </c>
      <c r="I34" s="136">
        <f>I37</f>
        <v>29866</v>
      </c>
      <c r="J34" s="137">
        <f>(G34+H34+I34)/3</f>
        <v>24822.666666666668</v>
      </c>
      <c r="K34" s="138"/>
      <c r="L34" s="169">
        <f>(G34+H34+I34)/3</f>
        <v>24822.666666666668</v>
      </c>
      <c r="M34" s="462">
        <f>M37+M38+M39+M40+M41</f>
        <v>36283.46</v>
      </c>
      <c r="N34" s="673">
        <f>N37</f>
        <v>33000</v>
      </c>
      <c r="O34" s="511"/>
      <c r="P34" s="692">
        <f>(O34/L34)-100%</f>
        <v>-1</v>
      </c>
      <c r="Q34" s="693">
        <f>(O34/N34)-100%</f>
        <v>-1</v>
      </c>
      <c r="R34" s="1122"/>
      <c r="S34" s="1122"/>
      <c r="T34" s="1122"/>
      <c r="U34" s="1122"/>
      <c r="V34" s="1122"/>
    </row>
    <row r="35" spans="1:22" x14ac:dyDescent="0.2">
      <c r="A35" s="1119" t="s">
        <v>413</v>
      </c>
      <c r="B35" s="1120"/>
      <c r="C35" s="1120"/>
      <c r="D35" s="1120"/>
      <c r="E35" s="1120"/>
      <c r="F35" s="1120"/>
      <c r="G35" s="136">
        <v>14486</v>
      </c>
      <c r="H35" s="136">
        <v>29275</v>
      </c>
      <c r="I35" s="136">
        <v>29215</v>
      </c>
      <c r="J35" s="136">
        <f>(G35+H35+I35)/3</f>
        <v>24325.333333333332</v>
      </c>
      <c r="K35" s="140"/>
      <c r="L35" s="169">
        <f>(G35+H35+I35)/3</f>
        <v>24325.333333333332</v>
      </c>
      <c r="M35" s="462">
        <v>13991</v>
      </c>
      <c r="N35" s="673">
        <v>32000</v>
      </c>
      <c r="O35" s="511"/>
      <c r="P35" s="696">
        <f>(O35/L35)-100%</f>
        <v>-1</v>
      </c>
      <c r="Q35" s="697">
        <f>(O35/N35)-100%</f>
        <v>-1</v>
      </c>
      <c r="R35" s="1120"/>
      <c r="S35" s="1120"/>
      <c r="T35" s="1120"/>
      <c r="U35" s="1120"/>
      <c r="V35" s="1120"/>
    </row>
    <row r="36" spans="1:22" x14ac:dyDescent="0.2">
      <c r="A36" s="1119" t="s">
        <v>414</v>
      </c>
      <c r="B36" s="1120"/>
      <c r="C36" s="1120"/>
      <c r="D36" s="1120"/>
      <c r="E36" s="1120"/>
      <c r="F36" s="1120"/>
      <c r="G36" s="136">
        <v>0</v>
      </c>
      <c r="H36" s="136">
        <v>0</v>
      </c>
      <c r="I36" s="136">
        <v>0</v>
      </c>
      <c r="J36" s="503"/>
      <c r="K36" s="504"/>
      <c r="L36" s="169">
        <f t="shared" ref="L36:L41" si="0">(G36+H36+I36)/3</f>
        <v>0</v>
      </c>
      <c r="M36" s="462">
        <v>5259</v>
      </c>
      <c r="N36" s="673">
        <v>0</v>
      </c>
      <c r="O36" s="511"/>
      <c r="P36" s="696" t="e">
        <f t="shared" ref="P36:P41" si="1">(O36/L36)-100%</f>
        <v>#DIV/0!</v>
      </c>
      <c r="Q36" s="697" t="e">
        <f t="shared" ref="Q36:Q41" si="2">(O36/N36)-100%</f>
        <v>#DIV/0!</v>
      </c>
      <c r="R36" s="1120"/>
      <c r="S36" s="1120"/>
      <c r="T36" s="1120"/>
      <c r="U36" s="1120"/>
      <c r="V36" s="1120"/>
    </row>
    <row r="37" spans="1:22" x14ac:dyDescent="0.2">
      <c r="A37" s="995" t="s">
        <v>494</v>
      </c>
      <c r="B37" s="996"/>
      <c r="C37" s="996"/>
      <c r="D37" s="996"/>
      <c r="E37" s="996"/>
      <c r="F37" s="997"/>
      <c r="G37" s="136">
        <v>14602</v>
      </c>
      <c r="H37" s="136">
        <v>30000</v>
      </c>
      <c r="I37" s="136">
        <v>29866</v>
      </c>
      <c r="J37" s="503"/>
      <c r="K37" s="504"/>
      <c r="L37" s="169">
        <f t="shared" si="0"/>
        <v>24822.666666666668</v>
      </c>
      <c r="M37" s="462">
        <v>19197.919999999998</v>
      </c>
      <c r="N37" s="673">
        <v>33000</v>
      </c>
      <c r="O37" s="511"/>
      <c r="P37" s="696">
        <f t="shared" si="1"/>
        <v>-1</v>
      </c>
      <c r="Q37" s="697">
        <f t="shared" si="2"/>
        <v>-1</v>
      </c>
      <c r="R37" s="996"/>
      <c r="S37" s="996"/>
      <c r="T37" s="996"/>
      <c r="U37" s="996"/>
      <c r="V37" s="997"/>
    </row>
    <row r="38" spans="1:22" x14ac:dyDescent="0.2">
      <c r="A38" s="995" t="s">
        <v>415</v>
      </c>
      <c r="B38" s="996"/>
      <c r="C38" s="996"/>
      <c r="D38" s="996"/>
      <c r="E38" s="996"/>
      <c r="F38" s="997"/>
      <c r="G38" s="462"/>
      <c r="H38" s="462"/>
      <c r="I38" s="462"/>
      <c r="J38" s="503"/>
      <c r="K38" s="504"/>
      <c r="L38" s="169">
        <f>(G38+H38+I38)/3</f>
        <v>0</v>
      </c>
      <c r="M38" s="462">
        <v>3736.4</v>
      </c>
      <c r="N38" s="673"/>
      <c r="O38" s="511"/>
      <c r="P38" s="696" t="e">
        <f>(O38/L38)-100%</f>
        <v>#DIV/0!</v>
      </c>
      <c r="Q38" s="697" t="e">
        <f>(O38/N38)-100%</f>
        <v>#DIV/0!</v>
      </c>
      <c r="R38" s="996"/>
      <c r="S38" s="996"/>
      <c r="T38" s="996"/>
      <c r="U38" s="996"/>
      <c r="V38" s="997"/>
    </row>
    <row r="39" spans="1:22" x14ac:dyDescent="0.2">
      <c r="A39" s="995" t="s">
        <v>416</v>
      </c>
      <c r="B39" s="996"/>
      <c r="C39" s="996"/>
      <c r="D39" s="996"/>
      <c r="E39" s="996"/>
      <c r="F39" s="997"/>
      <c r="G39" s="462"/>
      <c r="H39" s="462"/>
      <c r="I39" s="462"/>
      <c r="J39" s="503"/>
      <c r="K39" s="504"/>
      <c r="L39" s="169">
        <f>(G39+H39+I39)/3</f>
        <v>0</v>
      </c>
      <c r="M39" s="462">
        <v>3647.69</v>
      </c>
      <c r="N39" s="673"/>
      <c r="O39" s="511"/>
      <c r="P39" s="696" t="e">
        <f>(O39/L39)-100%</f>
        <v>#DIV/0!</v>
      </c>
      <c r="Q39" s="697" t="e">
        <f>(O39/N39)-100%</f>
        <v>#DIV/0!</v>
      </c>
      <c r="R39" s="996"/>
      <c r="S39" s="996"/>
      <c r="T39" s="996"/>
      <c r="U39" s="996"/>
      <c r="V39" s="997"/>
    </row>
    <row r="40" spans="1:22" x14ac:dyDescent="0.2">
      <c r="A40" s="995" t="s">
        <v>447</v>
      </c>
      <c r="B40" s="996"/>
      <c r="C40" s="996"/>
      <c r="D40" s="996"/>
      <c r="E40" s="996"/>
      <c r="F40" s="997"/>
      <c r="G40" s="462"/>
      <c r="H40" s="462"/>
      <c r="I40" s="462"/>
      <c r="J40" s="503"/>
      <c r="K40" s="504"/>
      <c r="L40" s="169">
        <f t="shared" si="0"/>
        <v>0</v>
      </c>
      <c r="M40" s="462">
        <v>9701.4500000000007</v>
      </c>
      <c r="N40" s="673"/>
      <c r="O40" s="511"/>
      <c r="P40" s="696" t="e">
        <f t="shared" si="1"/>
        <v>#DIV/0!</v>
      </c>
      <c r="Q40" s="697" t="e">
        <f t="shared" si="2"/>
        <v>#DIV/0!</v>
      </c>
      <c r="R40" s="996"/>
      <c r="S40" s="996"/>
      <c r="T40" s="996"/>
      <c r="U40" s="996"/>
      <c r="V40" s="997"/>
    </row>
    <row r="41" spans="1:22" x14ac:dyDescent="0.2">
      <c r="A41" s="1119" t="s">
        <v>448</v>
      </c>
      <c r="B41" s="1120"/>
      <c r="C41" s="1120"/>
      <c r="D41" s="1120"/>
      <c r="E41" s="1120"/>
      <c r="F41" s="1120"/>
      <c r="G41" s="462"/>
      <c r="H41" s="462"/>
      <c r="I41" s="462"/>
      <c r="J41" s="503"/>
      <c r="K41" s="504"/>
      <c r="L41" s="169">
        <f t="shared" si="0"/>
        <v>0</v>
      </c>
      <c r="M41" s="462">
        <v>0</v>
      </c>
      <c r="N41" s="674"/>
      <c r="O41" s="511"/>
      <c r="P41" s="696" t="e">
        <f t="shared" si="1"/>
        <v>#DIV/0!</v>
      </c>
      <c r="Q41" s="697" t="e">
        <f t="shared" si="2"/>
        <v>#DIV/0!</v>
      </c>
      <c r="R41" s="1120"/>
      <c r="S41" s="1120"/>
      <c r="T41" s="1120"/>
      <c r="U41" s="1120"/>
      <c r="V41" s="1120"/>
    </row>
    <row r="42" spans="1:22" ht="12" customHeight="1" x14ac:dyDescent="0.2">
      <c r="A42" s="1143" t="s">
        <v>293</v>
      </c>
      <c r="B42" s="1144"/>
      <c r="C42" s="1144"/>
      <c r="D42" s="1144"/>
      <c r="E42" s="1144"/>
      <c r="F42" s="1144"/>
      <c r="G42" s="1144"/>
      <c r="H42" s="1144"/>
      <c r="I42" s="1144"/>
      <c r="J42" s="1144"/>
      <c r="K42" s="1144"/>
      <c r="L42" s="1144"/>
      <c r="M42" s="1144"/>
      <c r="N42" s="1144"/>
      <c r="O42" s="1144"/>
      <c r="P42" s="1144"/>
      <c r="Q42" s="1158"/>
      <c r="R42" s="170"/>
    </row>
    <row r="43" spans="1:22" ht="15" hidden="1" customHeight="1" x14ac:dyDescent="0.2">
      <c r="A43" s="1149" t="s">
        <v>392</v>
      </c>
      <c r="B43" s="1150"/>
      <c r="C43" s="1150"/>
      <c r="D43" s="1150"/>
      <c r="E43" s="1150"/>
      <c r="F43" s="1150"/>
      <c r="G43" s="120"/>
      <c r="H43" s="120"/>
      <c r="I43" s="120"/>
      <c r="J43" s="120">
        <f>(G43+H43+I43)/3</f>
        <v>0</v>
      </c>
      <c r="K43" s="171"/>
      <c r="L43" s="172">
        <f>(G43+H43+I43)/3</f>
        <v>0</v>
      </c>
      <c r="M43" s="463"/>
      <c r="N43" s="121">
        <v>0</v>
      </c>
      <c r="O43" s="171">
        <v>0</v>
      </c>
      <c r="P43" s="160" t="e">
        <f>(O43/L43)-100%</f>
        <v>#DIV/0!</v>
      </c>
      <c r="Q43" s="161" t="e">
        <f>(O43/N43)-100%</f>
        <v>#DIV/0!</v>
      </c>
    </row>
    <row r="44" spans="1:22" ht="13.5" thickBot="1" x14ac:dyDescent="0.25">
      <c r="A44" s="1167"/>
      <c r="B44" s="1168"/>
      <c r="C44" s="1168"/>
      <c r="D44" s="1168"/>
      <c r="E44" s="1168"/>
      <c r="F44" s="1168"/>
      <c r="G44" s="55"/>
      <c r="H44" s="55"/>
      <c r="I44" s="55"/>
      <c r="J44" s="55">
        <f>(G44+H44+I44)/3</f>
        <v>0</v>
      </c>
      <c r="K44" s="56"/>
      <c r="L44" s="57"/>
      <c r="M44" s="464"/>
      <c r="N44" s="633"/>
      <c r="O44" s="58"/>
      <c r="P44" s="698" t="e">
        <f>(O44/L44)-100%</f>
        <v>#DIV/0!</v>
      </c>
      <c r="Q44" s="699" t="e">
        <f>(O44/N44)-100%</f>
        <v>#DIV/0!</v>
      </c>
    </row>
    <row r="45" spans="1:22" ht="18.75" customHeight="1" thickBot="1" x14ac:dyDescent="0.25">
      <c r="A45" s="1155"/>
      <c r="B45" s="862"/>
      <c r="C45" s="862"/>
      <c r="D45" s="862"/>
      <c r="E45" s="862"/>
      <c r="F45" s="862"/>
      <c r="G45" s="862"/>
      <c r="H45" s="862"/>
      <c r="I45" s="862"/>
      <c r="J45" s="862"/>
      <c r="K45" s="862"/>
      <c r="L45" s="862"/>
      <c r="M45" s="862"/>
      <c r="N45" s="862"/>
      <c r="O45" s="862"/>
      <c r="P45" s="862"/>
      <c r="Q45" s="863"/>
    </row>
    <row r="46" spans="1:22" x14ac:dyDescent="0.2">
      <c r="A46" s="1151" t="s">
        <v>295</v>
      </c>
      <c r="B46" s="1152"/>
      <c r="C46" s="1152"/>
      <c r="D46" s="1152"/>
      <c r="E46" s="1152"/>
      <c r="F46" s="1153"/>
      <c r="G46" s="1134" t="s">
        <v>298</v>
      </c>
      <c r="H46" s="1135"/>
      <c r="I46" s="1135"/>
      <c r="J46" s="1135"/>
      <c r="K46" s="1135"/>
      <c r="L46" s="1135"/>
      <c r="M46" s="1135"/>
      <c r="N46" s="1135"/>
      <c r="O46" s="1135"/>
      <c r="P46" s="1135"/>
      <c r="Q46" s="1136"/>
    </row>
    <row r="47" spans="1:22" ht="26.25" customHeight="1" x14ac:dyDescent="0.2">
      <c r="A47" s="1159" t="s">
        <v>122</v>
      </c>
      <c r="B47" s="1160"/>
      <c r="C47" s="1161"/>
      <c r="D47" s="173" t="s">
        <v>297</v>
      </c>
      <c r="E47" s="1162" t="s">
        <v>303</v>
      </c>
      <c r="F47" s="1163"/>
      <c r="G47" s="1159" t="s">
        <v>123</v>
      </c>
      <c r="H47" s="1160"/>
      <c r="I47" s="1160"/>
      <c r="J47" s="174"/>
      <c r="K47" s="174"/>
      <c r="L47" s="1173" t="s">
        <v>124</v>
      </c>
      <c r="M47" s="1160"/>
      <c r="N47" s="1161"/>
      <c r="O47" s="1160" t="s">
        <v>125</v>
      </c>
      <c r="P47" s="1160"/>
      <c r="Q47" s="1174"/>
    </row>
    <row r="48" spans="1:22" x14ac:dyDescent="0.2">
      <c r="A48" s="1140"/>
      <c r="B48" s="1138"/>
      <c r="C48" s="1141"/>
      <c r="D48" s="175"/>
      <c r="E48" s="1142"/>
      <c r="F48" s="1139"/>
      <c r="G48" s="1140"/>
      <c r="H48" s="1138"/>
      <c r="I48" s="1138"/>
      <c r="J48" s="1138"/>
      <c r="K48" s="1141"/>
      <c r="L48" s="1137"/>
      <c r="M48" s="1138"/>
      <c r="N48" s="1141"/>
      <c r="O48" s="1137"/>
      <c r="P48" s="1138"/>
      <c r="Q48" s="1139"/>
    </row>
    <row r="49" spans="1:17" x14ac:dyDescent="0.2">
      <c r="A49" s="1140"/>
      <c r="B49" s="1138"/>
      <c r="C49" s="1141"/>
      <c r="D49" s="175"/>
      <c r="E49" s="1138"/>
      <c r="F49" s="1139"/>
      <c r="G49" s="1140"/>
      <c r="H49" s="1138"/>
      <c r="I49" s="1138"/>
      <c r="J49" s="1138"/>
      <c r="K49" s="1141"/>
      <c r="L49" s="1137"/>
      <c r="M49" s="1138"/>
      <c r="N49" s="1141"/>
      <c r="O49" s="1137"/>
      <c r="P49" s="1138"/>
      <c r="Q49" s="1139"/>
    </row>
    <row r="50" spans="1:17" ht="13.5" thickBot="1" x14ac:dyDescent="0.25">
      <c r="A50" s="1176"/>
      <c r="B50" s="1165"/>
      <c r="C50" s="1166"/>
      <c r="D50" s="176"/>
      <c r="E50" s="1165"/>
      <c r="F50" s="1175"/>
      <c r="G50" s="1176"/>
      <c r="H50" s="1165"/>
      <c r="I50" s="1165"/>
      <c r="J50" s="1165"/>
      <c r="K50" s="1166"/>
      <c r="L50" s="1164"/>
      <c r="M50" s="1165"/>
      <c r="N50" s="1166"/>
      <c r="O50" s="1164"/>
      <c r="P50" s="1165"/>
      <c r="Q50" s="1175"/>
    </row>
    <row r="51" spans="1:17" ht="14.25" x14ac:dyDescent="0.2">
      <c r="A51" s="59"/>
      <c r="B51" s="2"/>
      <c r="C51" s="2"/>
      <c r="D51" s="2"/>
      <c r="E51" s="2"/>
      <c r="F51" s="2"/>
      <c r="G51" s="489"/>
      <c r="H51" s="489"/>
      <c r="I51" s="2"/>
      <c r="J51" s="2"/>
      <c r="K51" s="2"/>
      <c r="L51" s="2"/>
      <c r="M51" s="2"/>
      <c r="N51" s="2"/>
      <c r="O51" s="2"/>
      <c r="P51" s="2"/>
      <c r="Q51" s="23"/>
    </row>
    <row r="52" spans="1:17" ht="15" thickBot="1" x14ac:dyDescent="0.25">
      <c r="A52" s="59"/>
      <c r="B52" s="2"/>
      <c r="C52" s="2"/>
      <c r="D52" s="2"/>
      <c r="E52" s="2"/>
      <c r="F52" s="2"/>
      <c r="G52" s="489"/>
      <c r="H52" s="489"/>
      <c r="I52" s="2"/>
      <c r="J52" s="2"/>
      <c r="K52" s="2"/>
      <c r="L52" s="2"/>
      <c r="M52" s="2"/>
      <c r="N52" s="2"/>
      <c r="O52" s="2"/>
      <c r="P52" s="22"/>
      <c r="Q52" s="24"/>
    </row>
    <row r="53" spans="1:17" ht="12.75" customHeight="1" x14ac:dyDescent="0.2">
      <c r="A53" s="1123" t="s">
        <v>83</v>
      </c>
      <c r="B53" s="1124"/>
      <c r="C53" s="1124"/>
      <c r="D53" s="1124"/>
      <c r="E53" s="1124"/>
      <c r="F53" s="1124"/>
      <c r="G53" s="1124"/>
      <c r="H53" s="1124"/>
      <c r="I53" s="1124"/>
      <c r="J53" s="1124"/>
      <c r="K53" s="1125"/>
      <c r="L53" s="1169" t="s">
        <v>15</v>
      </c>
      <c r="M53" s="452"/>
      <c r="N53" s="1156" t="s">
        <v>14</v>
      </c>
      <c r="O53" s="1171" t="s">
        <v>85</v>
      </c>
      <c r="P53" s="1129" t="s">
        <v>279</v>
      </c>
      <c r="Q53" s="1147" t="s">
        <v>278</v>
      </c>
    </row>
    <row r="54" spans="1:17" ht="16.5" customHeight="1" thickBot="1" x14ac:dyDescent="0.25">
      <c r="A54" s="1126"/>
      <c r="B54" s="1127"/>
      <c r="C54" s="1127"/>
      <c r="D54" s="1127"/>
      <c r="E54" s="1127"/>
      <c r="F54" s="1127"/>
      <c r="G54" s="1127"/>
      <c r="H54" s="1127"/>
      <c r="I54" s="1127"/>
      <c r="J54" s="1127"/>
      <c r="K54" s="1128"/>
      <c r="L54" s="1170"/>
      <c r="M54" s="453"/>
      <c r="N54" s="1157"/>
      <c r="O54" s="1172"/>
      <c r="P54" s="1130"/>
      <c r="Q54" s="1148"/>
    </row>
    <row r="55" spans="1:17" ht="16.5" customHeight="1" thickTop="1" thickBot="1" x14ac:dyDescent="0.25">
      <c r="A55" s="1131" t="s">
        <v>273</v>
      </c>
      <c r="B55" s="1132"/>
      <c r="C55" s="1132"/>
      <c r="D55" s="1132"/>
      <c r="E55" s="1132"/>
      <c r="F55" s="1132"/>
      <c r="G55" s="1132"/>
      <c r="H55" s="1132"/>
      <c r="I55" s="1132"/>
      <c r="J55" s="1132"/>
      <c r="K55" s="1133"/>
      <c r="L55" s="177"/>
      <c r="M55" s="177"/>
      <c r="N55" s="177"/>
      <c r="O55" s="178"/>
      <c r="P55" s="177"/>
      <c r="Q55" s="179"/>
    </row>
    <row r="56" spans="1:17" ht="23.25" customHeight="1" thickTop="1" x14ac:dyDescent="0.2">
      <c r="A56" s="1219" t="s">
        <v>397</v>
      </c>
      <c r="B56" s="1220"/>
      <c r="C56" s="1220"/>
      <c r="D56" s="1220"/>
      <c r="E56" s="1220"/>
      <c r="F56" s="1220"/>
      <c r="G56" s="1220"/>
      <c r="H56" s="1220"/>
      <c r="I56" s="1220"/>
      <c r="J56" s="1220"/>
      <c r="K56" s="1221"/>
      <c r="L56" s="15">
        <f>L26/L25</f>
        <v>1</v>
      </c>
      <c r="M56" s="15"/>
      <c r="N56" s="212">
        <f>N26/N25</f>
        <v>1</v>
      </c>
      <c r="O56" s="579" t="e">
        <f>O26/O25</f>
        <v>#DIV/0!</v>
      </c>
      <c r="P56" s="16" t="e">
        <f>O56-N56</f>
        <v>#DIV/0!</v>
      </c>
      <c r="Q56" s="20" t="e">
        <f>IF(O56&gt;=N56,"OK","NOOK")</f>
        <v>#DIV/0!</v>
      </c>
    </row>
    <row r="57" spans="1:17" ht="24.75" customHeight="1" x14ac:dyDescent="0.2">
      <c r="A57" s="1237" t="s">
        <v>115</v>
      </c>
      <c r="B57" s="1238"/>
      <c r="C57" s="1238"/>
      <c r="D57" s="1238"/>
      <c r="E57" s="1238"/>
      <c r="F57" s="1238"/>
      <c r="G57" s="1238"/>
      <c r="H57" s="1238"/>
      <c r="I57" s="1238"/>
      <c r="J57" s="1238"/>
      <c r="K57" s="1238"/>
      <c r="L57" s="16">
        <f>L28/(L28+L25)</f>
        <v>0</v>
      </c>
      <c r="M57" s="16"/>
      <c r="N57" s="532">
        <f>N28/(N28+N25)</f>
        <v>0</v>
      </c>
      <c r="O57" s="617" t="e">
        <f>O28/(O28+O25)</f>
        <v>#DIV/0!</v>
      </c>
      <c r="P57" s="16" t="e">
        <f>O57-N57</f>
        <v>#DIV/0!</v>
      </c>
      <c r="Q57" s="20" t="e">
        <f>IF(O57&gt;=N57,"OK","NOOK")</f>
        <v>#DIV/0!</v>
      </c>
    </row>
    <row r="58" spans="1:17" ht="24.75" customHeight="1" thickBot="1" x14ac:dyDescent="0.25">
      <c r="A58" s="1237"/>
      <c r="B58" s="1238"/>
      <c r="C58" s="1238"/>
      <c r="D58" s="1238"/>
      <c r="E58" s="1238"/>
      <c r="F58" s="1238"/>
      <c r="G58" s="1238"/>
      <c r="H58" s="1238"/>
      <c r="I58" s="1238"/>
      <c r="J58" s="29"/>
      <c r="K58" s="29"/>
      <c r="L58" s="16"/>
      <c r="M58" s="16"/>
      <c r="N58" s="181"/>
      <c r="O58" s="579"/>
      <c r="P58" s="16"/>
      <c r="Q58" s="20"/>
    </row>
    <row r="59" spans="1:17" ht="15" customHeight="1" thickTop="1" thickBot="1" x14ac:dyDescent="0.25">
      <c r="A59" s="1131" t="s">
        <v>274</v>
      </c>
      <c r="B59" s="1132"/>
      <c r="C59" s="1132"/>
      <c r="D59" s="1132"/>
      <c r="E59" s="1132"/>
      <c r="F59" s="1132"/>
      <c r="G59" s="1132"/>
      <c r="H59" s="1132"/>
      <c r="I59" s="1132"/>
      <c r="J59" s="1132"/>
      <c r="K59" s="1133"/>
      <c r="L59" s="183"/>
      <c r="M59" s="183"/>
      <c r="N59" s="184"/>
      <c r="O59" s="178"/>
      <c r="P59" s="177"/>
      <c r="Q59" s="185"/>
    </row>
    <row r="60" spans="1:17" ht="24.75" customHeight="1" thickTop="1" thickBot="1" x14ac:dyDescent="0.25">
      <c r="A60" s="1253" t="s">
        <v>393</v>
      </c>
      <c r="B60" s="1220"/>
      <c r="C60" s="1220"/>
      <c r="D60" s="1220"/>
      <c r="E60" s="1220"/>
      <c r="F60" s="1220"/>
      <c r="G60" s="1220"/>
      <c r="H60" s="1220"/>
      <c r="I60" s="1220"/>
      <c r="J60" s="1220"/>
      <c r="K60" s="1221"/>
      <c r="L60" s="13">
        <f>L30</f>
        <v>0</v>
      </c>
      <c r="M60" s="13"/>
      <c r="N60" s="180">
        <f>N30</f>
        <v>0</v>
      </c>
      <c r="O60" s="578">
        <f>O30</f>
        <v>0</v>
      </c>
      <c r="P60" s="68">
        <f>O60-N60</f>
        <v>0</v>
      </c>
      <c r="Q60" s="20" t="str">
        <f>IF(O60&lt;=N60,"OK","NOOK")</f>
        <v>OK</v>
      </c>
    </row>
    <row r="61" spans="1:17" ht="25.5" customHeight="1" thickTop="1" thickBot="1" x14ac:dyDescent="0.25">
      <c r="A61" s="1440"/>
      <c r="B61" s="1441"/>
      <c r="C61" s="1441"/>
      <c r="D61" s="1441"/>
      <c r="E61" s="1441"/>
      <c r="F61" s="1441"/>
      <c r="G61" s="1441"/>
      <c r="H61" s="1441"/>
      <c r="I61" s="1441"/>
      <c r="J61" s="325"/>
      <c r="K61" s="336"/>
      <c r="L61" s="186"/>
      <c r="M61" s="488"/>
      <c r="N61" s="181"/>
      <c r="O61" s="581"/>
      <c r="P61" s="272"/>
      <c r="Q61" s="273"/>
    </row>
    <row r="62" spans="1:17" ht="15" customHeight="1" thickTop="1" thickBot="1" x14ac:dyDescent="0.25">
      <c r="A62" s="1131" t="s">
        <v>275</v>
      </c>
      <c r="B62" s="1132"/>
      <c r="C62" s="1132"/>
      <c r="D62" s="1132"/>
      <c r="E62" s="1132"/>
      <c r="F62" s="1132"/>
      <c r="G62" s="1132"/>
      <c r="H62" s="1132"/>
      <c r="I62" s="1132"/>
      <c r="J62" s="1132"/>
      <c r="K62" s="1133"/>
      <c r="L62" s="190"/>
      <c r="M62" s="467"/>
      <c r="N62" s="191"/>
      <c r="O62" s="178"/>
      <c r="P62" s="177"/>
      <c r="Q62" s="192"/>
    </row>
    <row r="63" spans="1:17" ht="23.25" customHeight="1" thickTop="1" x14ac:dyDescent="0.2">
      <c r="A63" s="1239" t="s">
        <v>238</v>
      </c>
      <c r="B63" s="1238"/>
      <c r="C63" s="1238"/>
      <c r="D63" s="1238"/>
      <c r="E63" s="1238"/>
      <c r="F63" s="1238"/>
      <c r="G63" s="1238"/>
      <c r="H63" s="1238"/>
      <c r="I63" s="1238"/>
      <c r="J63" s="310"/>
      <c r="K63" s="310"/>
      <c r="L63" s="85">
        <f>(L35+L36)/L34</f>
        <v>0.97996454853091253</v>
      </c>
      <c r="M63" s="85"/>
      <c r="N63" s="531">
        <f>(N35+N36)/N34</f>
        <v>0.96969696969696972</v>
      </c>
      <c r="O63" s="618" t="e">
        <f>(O35+O36)/O34</f>
        <v>#DIV/0!</v>
      </c>
      <c r="P63" s="85" t="e">
        <f>O63-N63</f>
        <v>#DIV/0!</v>
      </c>
      <c r="Q63" s="11" t="e">
        <f>IF(O63&lt;=N63,"OK","NOOK")</f>
        <v>#DIV/0!</v>
      </c>
    </row>
    <row r="64" spans="1:17" ht="23.25" customHeight="1" thickBot="1" x14ac:dyDescent="0.25">
      <c r="A64" s="1239" t="s">
        <v>389</v>
      </c>
      <c r="B64" s="1238"/>
      <c r="C64" s="1238"/>
      <c r="D64" s="1238"/>
      <c r="E64" s="1238"/>
      <c r="F64" s="1238"/>
      <c r="G64" s="1238"/>
      <c r="H64" s="1238"/>
      <c r="I64" s="1238"/>
      <c r="J64" s="4"/>
      <c r="K64" s="60"/>
      <c r="L64" s="225">
        <f>L34/L24</f>
        <v>45.296836982968372</v>
      </c>
      <c r="M64" s="225"/>
      <c r="N64" s="256">
        <f>N34/N24</f>
        <v>61.567164179104481</v>
      </c>
      <c r="O64" s="583" t="e">
        <f>O34/O24</f>
        <v>#DIV/0!</v>
      </c>
      <c r="P64" s="225" t="e">
        <f>O64-N64</f>
        <v>#DIV/0!</v>
      </c>
      <c r="Q64" s="11" t="e">
        <f>IF(O64&lt;=N64,"OK","NOOK")</f>
        <v>#DIV/0!</v>
      </c>
    </row>
    <row r="65" spans="1:17" ht="14.25" customHeight="1" thickTop="1" thickBot="1" x14ac:dyDescent="0.25">
      <c r="A65" s="1131" t="s">
        <v>276</v>
      </c>
      <c r="B65" s="1132"/>
      <c r="C65" s="1132"/>
      <c r="D65" s="1132"/>
      <c r="E65" s="1132"/>
      <c r="F65" s="1132"/>
      <c r="G65" s="1132"/>
      <c r="H65" s="1132"/>
      <c r="I65" s="1132"/>
      <c r="J65" s="1132"/>
      <c r="K65" s="1132"/>
      <c r="L65" s="190"/>
      <c r="M65" s="190"/>
      <c r="N65" s="184"/>
      <c r="O65" s="196"/>
      <c r="P65" s="241"/>
      <c r="Q65" s="197"/>
    </row>
    <row r="66" spans="1:17" ht="24.75" hidden="1" customHeight="1" thickTop="1" x14ac:dyDescent="0.2">
      <c r="A66" s="1228" t="s">
        <v>394</v>
      </c>
      <c r="B66" s="1229"/>
      <c r="C66" s="1229"/>
      <c r="D66" s="1229"/>
      <c r="E66" s="1229"/>
      <c r="F66" s="1229"/>
      <c r="G66" s="1229"/>
      <c r="H66" s="1229"/>
      <c r="I66" s="1229"/>
      <c r="J66" s="1229"/>
      <c r="K66" s="1230"/>
      <c r="L66" s="15">
        <f>L43</f>
        <v>0</v>
      </c>
      <c r="M66" s="15"/>
      <c r="N66" s="212">
        <f>N43</f>
        <v>0</v>
      </c>
      <c r="O66" s="261">
        <f>O43</f>
        <v>0</v>
      </c>
      <c r="P66" s="15">
        <f>O66-N66</f>
        <v>0</v>
      </c>
      <c r="Q66" s="239" t="str">
        <f>IF(O66&gt;=N66,"OK","NOOK")</f>
        <v>OK</v>
      </c>
    </row>
    <row r="67" spans="1:17" ht="20.25" customHeight="1" thickTop="1" x14ac:dyDescent="0.2">
      <c r="A67" s="1259"/>
      <c r="B67" s="1238"/>
      <c r="C67" s="1238"/>
      <c r="D67" s="1238"/>
      <c r="E67" s="1238"/>
      <c r="F67" s="1238"/>
      <c r="G67" s="1238"/>
      <c r="H67" s="1238"/>
      <c r="I67" s="1238"/>
      <c r="J67" s="1238"/>
      <c r="K67" s="1260"/>
      <c r="L67" s="335"/>
      <c r="M67" s="335"/>
      <c r="N67" s="243"/>
      <c r="O67" s="589"/>
      <c r="P67" s="274"/>
      <c r="Q67" s="257"/>
    </row>
    <row r="68" spans="1:17" ht="22.5" customHeight="1" thickBot="1" x14ac:dyDescent="0.25">
      <c r="A68" s="1225"/>
      <c r="B68" s="1226"/>
      <c r="C68" s="1226"/>
      <c r="D68" s="1226"/>
      <c r="E68" s="1226"/>
      <c r="F68" s="1226"/>
      <c r="G68" s="1226"/>
      <c r="H68" s="1226"/>
      <c r="I68" s="1226"/>
      <c r="J68" s="1226"/>
      <c r="K68" s="1227"/>
      <c r="L68" s="198"/>
      <c r="M68" s="198"/>
      <c r="N68" s="199"/>
      <c r="O68" s="585"/>
      <c r="P68" s="200"/>
      <c r="Q68" s="201"/>
    </row>
    <row r="69" spans="1:17" ht="19.5" customHeight="1" thickBot="1" x14ac:dyDescent="0.25">
      <c r="A69" s="1222" t="s">
        <v>294</v>
      </c>
      <c r="B69" s="1223"/>
      <c r="C69" s="1223"/>
      <c r="D69" s="1223"/>
      <c r="E69" s="1223"/>
      <c r="F69" s="1223"/>
      <c r="G69" s="1223"/>
      <c r="H69" s="1223"/>
      <c r="I69" s="1223"/>
      <c r="J69" s="1223"/>
      <c r="K69" s="1223"/>
      <c r="L69" s="1223"/>
      <c r="M69" s="1223"/>
      <c r="N69" s="1223"/>
      <c r="O69" s="1223"/>
      <c r="P69" s="1223"/>
      <c r="Q69" s="1224"/>
    </row>
    <row r="70" spans="1:17" ht="36" customHeight="1" x14ac:dyDescent="0.2">
      <c r="A70" s="1213"/>
      <c r="B70" s="1214"/>
      <c r="C70" s="1214"/>
      <c r="D70" s="1214"/>
      <c r="E70" s="1214"/>
      <c r="F70" s="1214"/>
      <c r="G70" s="1214"/>
      <c r="H70" s="1214"/>
      <c r="I70" s="1214"/>
      <c r="J70" s="1214"/>
      <c r="K70" s="1214"/>
      <c r="L70" s="1214"/>
      <c r="M70" s="1214"/>
      <c r="N70" s="1214"/>
      <c r="O70" s="1214"/>
      <c r="P70" s="1214"/>
      <c r="Q70" s="1215"/>
    </row>
    <row r="71" spans="1:17" ht="82.5" customHeight="1" thickBot="1" x14ac:dyDescent="0.25">
      <c r="A71" s="1216"/>
      <c r="B71" s="1217"/>
      <c r="C71" s="1217"/>
      <c r="D71" s="1217"/>
      <c r="E71" s="1217"/>
      <c r="F71" s="1217"/>
      <c r="G71" s="1217"/>
      <c r="H71" s="1217"/>
      <c r="I71" s="1217"/>
      <c r="J71" s="1217"/>
      <c r="K71" s="1217"/>
      <c r="L71" s="1217"/>
      <c r="M71" s="1217"/>
      <c r="N71" s="1217"/>
      <c r="O71" s="1217"/>
      <c r="P71" s="1217"/>
      <c r="Q71" s="1218"/>
    </row>
    <row r="72" spans="1:17" ht="21" hidden="1" customHeight="1" x14ac:dyDescent="0.2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7"/>
    </row>
  </sheetData>
  <sheetProtection selectLockedCells="1"/>
  <mergeCells count="100">
    <mergeCell ref="R34:V34"/>
    <mergeCell ref="R35:V35"/>
    <mergeCell ref="R36:V36"/>
    <mergeCell ref="R41:V41"/>
    <mergeCell ref="R37:V37"/>
    <mergeCell ref="R38:V38"/>
    <mergeCell ref="R39:V39"/>
    <mergeCell ref="R40:V40"/>
    <mergeCell ref="R24:V24"/>
    <mergeCell ref="R25:V25"/>
    <mergeCell ref="R26:V26"/>
    <mergeCell ref="R27:V27"/>
    <mergeCell ref="R28:V28"/>
    <mergeCell ref="A32:F32"/>
    <mergeCell ref="E47:F47"/>
    <mergeCell ref="G33:Q33"/>
    <mergeCell ref="A33:F33"/>
    <mergeCell ref="E5:J5"/>
    <mergeCell ref="E6:J6"/>
    <mergeCell ref="A29:F29"/>
    <mergeCell ref="A17:Q17"/>
    <mergeCell ref="A25:F25"/>
    <mergeCell ref="A21:Q21"/>
    <mergeCell ref="G29:Q29"/>
    <mergeCell ref="A19:Q19"/>
    <mergeCell ref="A20:Q20"/>
    <mergeCell ref="A28:F28"/>
    <mergeCell ref="A47:C47"/>
    <mergeCell ref="G42:Q42"/>
    <mergeCell ref="L48:N48"/>
    <mergeCell ref="G49:K49"/>
    <mergeCell ref="A61:I61"/>
    <mergeCell ref="A55:K55"/>
    <mergeCell ref="A58:I58"/>
    <mergeCell ref="A60:K60"/>
    <mergeCell ref="A49:C49"/>
    <mergeCell ref="A57:K57"/>
    <mergeCell ref="L50:N50"/>
    <mergeCell ref="E50:F50"/>
    <mergeCell ref="G50:K50"/>
    <mergeCell ref="E48:F48"/>
    <mergeCell ref="G48:K48"/>
    <mergeCell ref="E49:F49"/>
    <mergeCell ref="A53:K54"/>
    <mergeCell ref="A50:C50"/>
    <mergeCell ref="O49:Q49"/>
    <mergeCell ref="P53:P54"/>
    <mergeCell ref="Q53:Q54"/>
    <mergeCell ref="L53:L54"/>
    <mergeCell ref="O53:O54"/>
    <mergeCell ref="N53:N54"/>
    <mergeCell ref="O50:Q50"/>
    <mergeCell ref="L49:N49"/>
    <mergeCell ref="A1:O1"/>
    <mergeCell ref="G23:Q23"/>
    <mergeCell ref="A22:F22"/>
    <mergeCell ref="A23:F23"/>
    <mergeCell ref="A2:Q2"/>
    <mergeCell ref="A8:Q8"/>
    <mergeCell ref="A9:Q10"/>
    <mergeCell ref="E4:J4"/>
    <mergeCell ref="A12:Q16"/>
    <mergeCell ref="A11:Q11"/>
    <mergeCell ref="A18:Q18"/>
    <mergeCell ref="L4:O4"/>
    <mergeCell ref="A70:Q71"/>
    <mergeCell ref="A62:K62"/>
    <mergeCell ref="A56:K56"/>
    <mergeCell ref="A69:Q69"/>
    <mergeCell ref="A65:K65"/>
    <mergeCell ref="A68:K68"/>
    <mergeCell ref="A67:K67"/>
    <mergeCell ref="A66:K66"/>
    <mergeCell ref="A59:K59"/>
    <mergeCell ref="A64:I64"/>
    <mergeCell ref="A63:I63"/>
    <mergeCell ref="A44:F44"/>
    <mergeCell ref="A43:F43"/>
    <mergeCell ref="A46:F46"/>
    <mergeCell ref="G47:I47"/>
    <mergeCell ref="O47:Q47"/>
    <mergeCell ref="L47:N47"/>
    <mergeCell ref="A45:Q45"/>
    <mergeCell ref="G46:Q46"/>
    <mergeCell ref="O48:Q48"/>
    <mergeCell ref="A41:F41"/>
    <mergeCell ref="A24:F24"/>
    <mergeCell ref="A26:F26"/>
    <mergeCell ref="A30:F30"/>
    <mergeCell ref="A42:F42"/>
    <mergeCell ref="A31:F31"/>
    <mergeCell ref="A39:F39"/>
    <mergeCell ref="A27:F27"/>
    <mergeCell ref="A37:F37"/>
    <mergeCell ref="A34:F34"/>
    <mergeCell ref="A48:C48"/>
    <mergeCell ref="A36:F36"/>
    <mergeCell ref="A35:F35"/>
    <mergeCell ref="A40:F40"/>
    <mergeCell ref="A38:F38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61" orientation="portrait"/>
  <headerFooter alignWithMargins="0">
    <oddHeader>&amp;CComune di Miagliano</oddHeader>
    <oddFooter>&amp;R&amp;8&amp;P</oddFooter>
  </headerFooter>
  <rowBreaks count="1" manualBreakCount="1">
    <brk id="7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rgb="FFFFFF00"/>
    <pageSetUpPr fitToPage="1"/>
  </sheetPr>
  <dimension ref="A1:V76"/>
  <sheetViews>
    <sheetView topLeftCell="A20" zoomScale="110" zoomScaleNormal="110" workbookViewId="0">
      <selection activeCell="N42" sqref="N42"/>
    </sheetView>
  </sheetViews>
  <sheetFormatPr defaultColWidth="9.140625" defaultRowHeight="12.75" x14ac:dyDescent="0.2"/>
  <cols>
    <col min="1" max="6" width="9.140625" style="143"/>
    <col min="7" max="9" width="13.140625" style="143" bestFit="1" customWidth="1"/>
    <col min="10" max="10" width="0.28515625" style="143" hidden="1" customWidth="1"/>
    <col min="11" max="11" width="9.140625" style="143" hidden="1" customWidth="1"/>
    <col min="12" max="12" width="13.42578125" style="143" customWidth="1"/>
    <col min="13" max="13" width="12.42578125" style="143" hidden="1" customWidth="1"/>
    <col min="14" max="14" width="13.28515625" style="143" customWidth="1"/>
    <col min="15" max="15" width="15.7109375" style="143" customWidth="1"/>
    <col min="16" max="16" width="11.42578125" style="143" customWidth="1"/>
    <col min="17" max="17" width="11" style="143" customWidth="1"/>
    <col min="18" max="16384" width="9.140625" style="143"/>
  </cols>
  <sheetData>
    <row r="1" spans="1:17" ht="21.75" customHeight="1" thickBot="1" x14ac:dyDescent="0.25">
      <c r="A1" s="1177"/>
      <c r="B1" s="1178"/>
      <c r="C1" s="1178"/>
      <c r="D1" s="1178"/>
      <c r="E1" s="1178"/>
      <c r="F1" s="1178"/>
      <c r="G1" s="1178"/>
      <c r="H1" s="1178"/>
      <c r="I1" s="1178"/>
      <c r="J1" s="1178"/>
      <c r="K1" s="1178"/>
      <c r="L1" s="1178"/>
      <c r="M1" s="1178"/>
      <c r="N1" s="1178"/>
      <c r="O1" s="1178"/>
      <c r="P1" s="575" t="s">
        <v>284</v>
      </c>
      <c r="Q1" s="576">
        <f>Caratteristiche!N1</f>
        <v>2023</v>
      </c>
    </row>
    <row r="2" spans="1:17" ht="24.75" customHeight="1" x14ac:dyDescent="0.2">
      <c r="A2" s="1184" t="s">
        <v>285</v>
      </c>
      <c r="B2" s="1185"/>
      <c r="C2" s="1185"/>
      <c r="D2" s="1185"/>
      <c r="E2" s="1185"/>
      <c r="F2" s="1185"/>
      <c r="G2" s="1185"/>
      <c r="H2" s="1185"/>
      <c r="I2" s="1185"/>
      <c r="J2" s="1185"/>
      <c r="K2" s="1185"/>
      <c r="L2" s="1185"/>
      <c r="M2" s="1185"/>
      <c r="N2" s="1185"/>
      <c r="O2" s="1185"/>
      <c r="P2" s="1186"/>
      <c r="Q2" s="1187"/>
    </row>
    <row r="3" spans="1:17" x14ac:dyDescent="0.2">
      <c r="A3" s="144"/>
      <c r="Q3" s="145"/>
    </row>
    <row r="4" spans="1:17" x14ac:dyDescent="0.2">
      <c r="A4" s="144" t="s">
        <v>286</v>
      </c>
      <c r="E4" s="1197" t="s">
        <v>250</v>
      </c>
      <c r="F4" s="1197"/>
      <c r="G4" s="1197"/>
      <c r="H4" s="1197"/>
      <c r="I4" s="1197"/>
      <c r="J4" s="1197"/>
      <c r="L4" s="553"/>
      <c r="Q4" s="146"/>
    </row>
    <row r="5" spans="1:17" x14ac:dyDescent="0.2">
      <c r="A5" s="144" t="s">
        <v>287</v>
      </c>
      <c r="E5" s="1197" t="s">
        <v>287</v>
      </c>
      <c r="F5" s="1197"/>
      <c r="G5" s="1197"/>
      <c r="H5" s="1197"/>
      <c r="I5" s="1197"/>
      <c r="J5" s="1197"/>
      <c r="L5" s="553"/>
      <c r="Q5" s="146"/>
    </row>
    <row r="6" spans="1:17" x14ac:dyDescent="0.2">
      <c r="A6" s="144" t="s">
        <v>288</v>
      </c>
      <c r="E6" s="1197" t="s">
        <v>300</v>
      </c>
      <c r="F6" s="1197"/>
      <c r="G6" s="1197"/>
      <c r="H6" s="1197"/>
      <c r="I6" s="1197"/>
      <c r="J6" s="1197"/>
      <c r="L6" s="553"/>
      <c r="Q6" s="146"/>
    </row>
    <row r="7" spans="1:17" ht="13.5" thickBot="1" x14ac:dyDescent="0.25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9"/>
    </row>
    <row r="8" spans="1:17" x14ac:dyDescent="0.2">
      <c r="A8" s="1188" t="s">
        <v>320</v>
      </c>
      <c r="B8" s="1189"/>
      <c r="C8" s="1189"/>
      <c r="D8" s="1189"/>
      <c r="E8" s="1189"/>
      <c r="F8" s="1189"/>
      <c r="G8" s="1189"/>
      <c r="H8" s="1189"/>
      <c r="I8" s="1189"/>
      <c r="J8" s="1189"/>
      <c r="K8" s="1189"/>
      <c r="L8" s="1189"/>
      <c r="M8" s="1189"/>
      <c r="N8" s="1189"/>
      <c r="O8" s="1189"/>
      <c r="P8" s="1189"/>
      <c r="Q8" s="1190"/>
    </row>
    <row r="9" spans="1:17" ht="12.75" customHeight="1" x14ac:dyDescent="0.2">
      <c r="A9" s="1191" t="s">
        <v>399</v>
      </c>
      <c r="B9" s="1192"/>
      <c r="C9" s="1192"/>
      <c r="D9" s="1192"/>
      <c r="E9" s="1192"/>
      <c r="F9" s="1192"/>
      <c r="G9" s="1192"/>
      <c r="H9" s="1192"/>
      <c r="I9" s="1192"/>
      <c r="J9" s="1192"/>
      <c r="K9" s="1192"/>
      <c r="L9" s="1192"/>
      <c r="M9" s="1192"/>
      <c r="N9" s="1192"/>
      <c r="O9" s="1192"/>
      <c r="P9" s="1192"/>
      <c r="Q9" s="1193"/>
    </row>
    <row r="10" spans="1:17" x14ac:dyDescent="0.2">
      <c r="A10" s="1194"/>
      <c r="B10" s="1195"/>
      <c r="C10" s="1195"/>
      <c r="D10" s="1195"/>
      <c r="E10" s="1195"/>
      <c r="F10" s="1195"/>
      <c r="G10" s="1195"/>
      <c r="H10" s="1195"/>
      <c r="I10" s="1195"/>
      <c r="J10" s="1195"/>
      <c r="K10" s="1195"/>
      <c r="L10" s="1195"/>
      <c r="M10" s="1195"/>
      <c r="N10" s="1195"/>
      <c r="O10" s="1195"/>
      <c r="P10" s="1195"/>
      <c r="Q10" s="1196"/>
    </row>
    <row r="11" spans="1:17" x14ac:dyDescent="0.2">
      <c r="A11" s="1206" t="s">
        <v>110</v>
      </c>
      <c r="B11" s="1207"/>
      <c r="C11" s="1207"/>
      <c r="D11" s="1207"/>
      <c r="E11" s="1207"/>
      <c r="F11" s="1207"/>
      <c r="G11" s="1207"/>
      <c r="H11" s="1207"/>
      <c r="I11" s="1207"/>
      <c r="J11" s="1207"/>
      <c r="K11" s="1207"/>
      <c r="L11" s="1207"/>
      <c r="M11" s="1207"/>
      <c r="N11" s="1207"/>
      <c r="O11" s="1207"/>
      <c r="P11" s="1207"/>
      <c r="Q11" s="1208"/>
    </row>
    <row r="12" spans="1:17" ht="14.25" customHeight="1" x14ac:dyDescent="0.2">
      <c r="A12" s="1191" t="s">
        <v>402</v>
      </c>
      <c r="B12" s="1198"/>
      <c r="C12" s="1198"/>
      <c r="D12" s="1198"/>
      <c r="E12" s="1198"/>
      <c r="F12" s="1198"/>
      <c r="G12" s="1198"/>
      <c r="H12" s="1198"/>
      <c r="I12" s="1198"/>
      <c r="J12" s="1198"/>
      <c r="K12" s="1198"/>
      <c r="L12" s="1198"/>
      <c r="M12" s="1198"/>
      <c r="N12" s="1198"/>
      <c r="O12" s="1198"/>
      <c r="P12" s="1198"/>
      <c r="Q12" s="1199"/>
    </row>
    <row r="13" spans="1:17" ht="14.25" customHeight="1" x14ac:dyDescent="0.2">
      <c r="A13" s="1200"/>
      <c r="B13" s="1201"/>
      <c r="C13" s="1201"/>
      <c r="D13" s="1201"/>
      <c r="E13" s="1201"/>
      <c r="F13" s="1201"/>
      <c r="G13" s="1201"/>
      <c r="H13" s="1201"/>
      <c r="I13" s="1201"/>
      <c r="J13" s="1201"/>
      <c r="K13" s="1201"/>
      <c r="L13" s="1201"/>
      <c r="M13" s="1201"/>
      <c r="N13" s="1201"/>
      <c r="O13" s="1201"/>
      <c r="P13" s="1201"/>
      <c r="Q13" s="1202"/>
    </row>
    <row r="14" spans="1:17" ht="14.25" customHeight="1" x14ac:dyDescent="0.2">
      <c r="A14" s="1200"/>
      <c r="B14" s="1201"/>
      <c r="C14" s="1201"/>
      <c r="D14" s="1201"/>
      <c r="E14" s="1201"/>
      <c r="F14" s="1201"/>
      <c r="G14" s="1201"/>
      <c r="H14" s="1201"/>
      <c r="I14" s="1201"/>
      <c r="J14" s="1201"/>
      <c r="K14" s="1201"/>
      <c r="L14" s="1201"/>
      <c r="M14" s="1201"/>
      <c r="N14" s="1201"/>
      <c r="O14" s="1201"/>
      <c r="P14" s="1201"/>
      <c r="Q14" s="1202"/>
    </row>
    <row r="15" spans="1:17" ht="14.25" customHeight="1" x14ac:dyDescent="0.2">
      <c r="A15" s="1200"/>
      <c r="B15" s="1201"/>
      <c r="C15" s="1201"/>
      <c r="D15" s="1201"/>
      <c r="E15" s="1201"/>
      <c r="F15" s="1201"/>
      <c r="G15" s="1201"/>
      <c r="H15" s="1201"/>
      <c r="I15" s="1201"/>
      <c r="J15" s="1201"/>
      <c r="K15" s="1201"/>
      <c r="L15" s="1201"/>
      <c r="M15" s="1201"/>
      <c r="N15" s="1201"/>
      <c r="O15" s="1201"/>
      <c r="P15" s="1201"/>
      <c r="Q15" s="1202"/>
    </row>
    <row r="16" spans="1:17" ht="16.5" customHeight="1" x14ac:dyDescent="0.2">
      <c r="A16" s="1203"/>
      <c r="B16" s="1204"/>
      <c r="C16" s="1204"/>
      <c r="D16" s="1204"/>
      <c r="E16" s="1204"/>
      <c r="F16" s="1204"/>
      <c r="G16" s="1204"/>
      <c r="H16" s="1204"/>
      <c r="I16" s="1204"/>
      <c r="J16" s="1204"/>
      <c r="K16" s="1204"/>
      <c r="L16" s="1204"/>
      <c r="M16" s="1204"/>
      <c r="N16" s="1204"/>
      <c r="O16" s="1204"/>
      <c r="P16" s="1204"/>
      <c r="Q16" s="1205"/>
    </row>
    <row r="17" spans="1:22" ht="14.25" customHeight="1" x14ac:dyDescent="0.2">
      <c r="A17" s="1448" t="s">
        <v>94</v>
      </c>
      <c r="B17" s="1428"/>
      <c r="C17" s="1428"/>
      <c r="D17" s="1428"/>
      <c r="E17" s="1428"/>
      <c r="F17" s="1428"/>
      <c r="G17" s="1428"/>
      <c r="H17" s="1428"/>
      <c r="I17" s="1428"/>
      <c r="J17" s="1428"/>
      <c r="K17" s="1428"/>
      <c r="L17" s="1428"/>
      <c r="M17" s="1428"/>
      <c r="N17" s="1428"/>
      <c r="O17" s="1428"/>
      <c r="P17" s="1428"/>
      <c r="Q17" s="1449"/>
    </row>
    <row r="18" spans="1:22" ht="54" customHeight="1" x14ac:dyDescent="0.2">
      <c r="A18" s="1245" t="s">
        <v>95</v>
      </c>
      <c r="B18" s="1246"/>
      <c r="C18" s="1246"/>
      <c r="D18" s="1246"/>
      <c r="E18" s="1246"/>
      <c r="F18" s="1246"/>
      <c r="G18" s="1246"/>
      <c r="H18" s="1246"/>
      <c r="I18" s="1246"/>
      <c r="J18" s="1246"/>
      <c r="K18" s="1246"/>
      <c r="L18" s="1246"/>
      <c r="M18" s="1246"/>
      <c r="N18" s="1246"/>
      <c r="O18" s="1246"/>
      <c r="P18" s="1246"/>
      <c r="Q18" s="1247"/>
    </row>
    <row r="19" spans="1:22" ht="14.25" customHeight="1" x14ac:dyDescent="0.2">
      <c r="A19" s="1448" t="s">
        <v>96</v>
      </c>
      <c r="B19" s="1428"/>
      <c r="C19" s="1428"/>
      <c r="D19" s="1428"/>
      <c r="E19" s="1428"/>
      <c r="F19" s="1428"/>
      <c r="G19" s="1428"/>
      <c r="H19" s="1428"/>
      <c r="I19" s="1428"/>
      <c r="J19" s="1428"/>
      <c r="K19" s="1428"/>
      <c r="L19" s="1428"/>
      <c r="M19" s="1428"/>
      <c r="N19" s="1428"/>
      <c r="O19" s="1428"/>
      <c r="P19" s="1428"/>
      <c r="Q19" s="1449"/>
    </row>
    <row r="20" spans="1:22" ht="26.25" customHeight="1" thickBot="1" x14ac:dyDescent="0.25">
      <c r="A20" s="1191" t="s">
        <v>113</v>
      </c>
      <c r="B20" s="1198"/>
      <c r="C20" s="1198"/>
      <c r="D20" s="1198"/>
      <c r="E20" s="1198"/>
      <c r="F20" s="1198"/>
      <c r="G20" s="1198"/>
      <c r="H20" s="1198"/>
      <c r="I20" s="1198"/>
      <c r="J20" s="1198"/>
      <c r="K20" s="1198"/>
      <c r="L20" s="1198"/>
      <c r="M20" s="1198"/>
      <c r="N20" s="1198"/>
      <c r="O20" s="1198"/>
      <c r="P20" s="1198"/>
      <c r="Q20" s="1199"/>
    </row>
    <row r="21" spans="1:22" ht="13.5" customHeight="1" thickBot="1" x14ac:dyDescent="0.25">
      <c r="A21" s="1209" t="s">
        <v>289</v>
      </c>
      <c r="B21" s="1210"/>
      <c r="C21" s="1210"/>
      <c r="D21" s="1210"/>
      <c r="E21" s="1210"/>
      <c r="F21" s="1210"/>
      <c r="G21" s="1210"/>
      <c r="H21" s="1210"/>
      <c r="I21" s="1210"/>
      <c r="J21" s="1210"/>
      <c r="K21" s="1210"/>
      <c r="L21" s="1210"/>
      <c r="M21" s="1210"/>
      <c r="N21" s="1210"/>
      <c r="O21" s="1210"/>
      <c r="P21" s="1211"/>
      <c r="Q21" s="1212"/>
    </row>
    <row r="22" spans="1:22" ht="49.5" customHeight="1" x14ac:dyDescent="0.2">
      <c r="A22" s="1182" t="s">
        <v>484</v>
      </c>
      <c r="B22" s="1183"/>
      <c r="C22" s="1183"/>
      <c r="D22" s="1183"/>
      <c r="E22" s="1183"/>
      <c r="F22" s="1183"/>
      <c r="G22" s="150">
        <f>Q1-3</f>
        <v>2020</v>
      </c>
      <c r="H22" s="150">
        <f>Q1-2</f>
        <v>2021</v>
      </c>
      <c r="I22" s="150">
        <f>Q1-1</f>
        <v>2022</v>
      </c>
      <c r="J22" s="151" t="s">
        <v>301</v>
      </c>
      <c r="K22" s="152" t="s">
        <v>277</v>
      </c>
      <c r="L22" s="153" t="s">
        <v>301</v>
      </c>
      <c r="M22" s="456">
        <v>2011</v>
      </c>
      <c r="N22" s="621" t="s">
        <v>518</v>
      </c>
      <c r="O22" s="34" t="s">
        <v>519</v>
      </c>
      <c r="P22" s="154" t="s">
        <v>16</v>
      </c>
      <c r="Q22" s="155" t="s">
        <v>84</v>
      </c>
    </row>
    <row r="23" spans="1:22" ht="12.75" customHeight="1" x14ac:dyDescent="0.2">
      <c r="A23" s="1143" t="s">
        <v>290</v>
      </c>
      <c r="B23" s="1144"/>
      <c r="C23" s="1144"/>
      <c r="D23" s="1144"/>
      <c r="E23" s="1144"/>
      <c r="F23" s="1144"/>
      <c r="G23" s="1179"/>
      <c r="H23" s="1179"/>
      <c r="I23" s="1179"/>
      <c r="J23" s="1179"/>
      <c r="K23" s="1179"/>
      <c r="L23" s="1179"/>
      <c r="M23" s="1179"/>
      <c r="N23" s="1179"/>
      <c r="O23" s="1179"/>
      <c r="P23" s="1179"/>
      <c r="Q23" s="1181"/>
    </row>
    <row r="24" spans="1:22" ht="12.75" customHeight="1" x14ac:dyDescent="0.2">
      <c r="A24" s="1249" t="s">
        <v>272</v>
      </c>
      <c r="B24" s="1250"/>
      <c r="C24" s="1250"/>
      <c r="D24" s="1250"/>
      <c r="E24" s="1250"/>
      <c r="F24" s="1250"/>
      <c r="G24" s="156">
        <v>565</v>
      </c>
      <c r="H24" s="156">
        <v>547</v>
      </c>
      <c r="I24" s="156">
        <v>532</v>
      </c>
      <c r="J24" s="157">
        <f>(G24+H24+I24)/3</f>
        <v>548</v>
      </c>
      <c r="K24" s="158"/>
      <c r="L24" s="236">
        <f t="shared" ref="L24:L31" si="0">(G24+H24+I24)/3</f>
        <v>548</v>
      </c>
      <c r="M24" s="41">
        <v>934</v>
      </c>
      <c r="N24" s="626">
        <v>536</v>
      </c>
      <c r="O24" s="203"/>
      <c r="P24" s="696"/>
      <c r="Q24" s="697"/>
      <c r="R24" s="1250"/>
      <c r="S24" s="1250"/>
      <c r="T24" s="1250"/>
      <c r="U24" s="1250"/>
      <c r="V24" s="1250"/>
    </row>
    <row r="25" spans="1:22" ht="14.25" customHeight="1" x14ac:dyDescent="0.2">
      <c r="A25" s="1119" t="s">
        <v>114</v>
      </c>
      <c r="B25" s="1120"/>
      <c r="C25" s="1120"/>
      <c r="D25" s="1120"/>
      <c r="E25" s="1120"/>
      <c r="F25" s="1120"/>
      <c r="G25" s="156">
        <v>29</v>
      </c>
      <c r="H25" s="156">
        <v>30</v>
      </c>
      <c r="I25" s="156">
        <v>12</v>
      </c>
      <c r="J25" s="43">
        <f>(G25+H25+I25)/3</f>
        <v>23.666666666666668</v>
      </c>
      <c r="K25" s="44"/>
      <c r="L25" s="164">
        <f t="shared" si="0"/>
        <v>23.666666666666668</v>
      </c>
      <c r="M25" s="468"/>
      <c r="N25" s="623">
        <v>12</v>
      </c>
      <c r="O25" s="203"/>
      <c r="P25" s="696">
        <f t="shared" ref="P25:P33" si="1">(O25/L25)-100%</f>
        <v>-1</v>
      </c>
      <c r="Q25" s="697">
        <f t="shared" ref="Q25:Q33" si="2">(O25/N25)-100%</f>
        <v>-1</v>
      </c>
      <c r="R25" s="1120"/>
      <c r="S25" s="1120"/>
      <c r="T25" s="1120"/>
      <c r="U25" s="1120"/>
      <c r="V25" s="1120"/>
    </row>
    <row r="26" spans="1:22" ht="14.25" customHeight="1" x14ac:dyDescent="0.2">
      <c r="A26" s="1119" t="s">
        <v>417</v>
      </c>
      <c r="B26" s="1120"/>
      <c r="C26" s="1120"/>
      <c r="D26" s="1120"/>
      <c r="E26" s="1120"/>
      <c r="F26" s="1120"/>
      <c r="G26" s="156">
        <v>16</v>
      </c>
      <c r="H26" s="156">
        <v>13</v>
      </c>
      <c r="I26" s="156">
        <v>14</v>
      </c>
      <c r="J26" s="43"/>
      <c r="K26" s="44"/>
      <c r="L26" s="164">
        <f t="shared" si="0"/>
        <v>14.333333333333334</v>
      </c>
      <c r="M26" s="468">
        <v>2</v>
      </c>
      <c r="N26" s="623">
        <v>14</v>
      </c>
      <c r="O26" s="203"/>
      <c r="P26" s="696">
        <f t="shared" si="1"/>
        <v>-1</v>
      </c>
      <c r="Q26" s="697">
        <f t="shared" si="2"/>
        <v>-1</v>
      </c>
      <c r="R26" s="1120"/>
      <c r="S26" s="1120"/>
      <c r="T26" s="1120"/>
      <c r="U26" s="1120"/>
      <c r="V26" s="1120"/>
    </row>
    <row r="27" spans="1:22" ht="14.25" customHeight="1" x14ac:dyDescent="0.2">
      <c r="A27" s="1119" t="s">
        <v>418</v>
      </c>
      <c r="B27" s="1120"/>
      <c r="C27" s="1120"/>
      <c r="D27" s="1120"/>
      <c r="E27" s="1120"/>
      <c r="F27" s="1120"/>
      <c r="G27" s="156">
        <v>7</v>
      </c>
      <c r="H27" s="156">
        <v>11</v>
      </c>
      <c r="I27" s="156">
        <v>13</v>
      </c>
      <c r="J27" s="43"/>
      <c r="K27" s="44"/>
      <c r="L27" s="164">
        <f t="shared" si="0"/>
        <v>10.333333333333334</v>
      </c>
      <c r="M27" s="468">
        <v>1</v>
      </c>
      <c r="N27" s="623">
        <v>13</v>
      </c>
      <c r="O27" s="203"/>
      <c r="P27" s="696">
        <f t="shared" si="1"/>
        <v>-1</v>
      </c>
      <c r="Q27" s="697">
        <f t="shared" si="2"/>
        <v>-1</v>
      </c>
      <c r="R27" s="1120"/>
      <c r="S27" s="1120"/>
      <c r="T27" s="1120"/>
      <c r="U27" s="1120"/>
      <c r="V27" s="1120"/>
    </row>
    <row r="28" spans="1:22" ht="14.25" customHeight="1" x14ac:dyDescent="0.2">
      <c r="A28" s="1119" t="s">
        <v>419</v>
      </c>
      <c r="B28" s="1120"/>
      <c r="C28" s="1120"/>
      <c r="D28" s="1120"/>
      <c r="E28" s="1120"/>
      <c r="F28" s="1120"/>
      <c r="G28" s="156">
        <v>9</v>
      </c>
      <c r="H28" s="156">
        <v>11</v>
      </c>
      <c r="I28" s="156">
        <v>9</v>
      </c>
      <c r="J28" s="43"/>
      <c r="K28" s="44"/>
      <c r="L28" s="164">
        <f t="shared" si="0"/>
        <v>9.6666666666666661</v>
      </c>
      <c r="M28" s="468">
        <v>1</v>
      </c>
      <c r="N28" s="623">
        <v>9</v>
      </c>
      <c r="O28" s="203"/>
      <c r="P28" s="696">
        <f t="shared" si="1"/>
        <v>-1</v>
      </c>
      <c r="Q28" s="697">
        <f t="shared" si="2"/>
        <v>-1</v>
      </c>
      <c r="R28" s="1120"/>
      <c r="S28" s="1120"/>
      <c r="T28" s="1120"/>
      <c r="U28" s="1120"/>
      <c r="V28" s="1120"/>
    </row>
    <row r="29" spans="1:22" ht="14.25" customHeight="1" x14ac:dyDescent="0.2">
      <c r="A29" s="1119" t="s">
        <v>420</v>
      </c>
      <c r="B29" s="1120"/>
      <c r="C29" s="1120"/>
      <c r="D29" s="1120"/>
      <c r="E29" s="1120"/>
      <c r="F29" s="1120"/>
      <c r="G29" s="156">
        <v>33</v>
      </c>
      <c r="H29" s="156">
        <v>29</v>
      </c>
      <c r="I29" s="156">
        <v>30</v>
      </c>
      <c r="J29" s="43"/>
      <c r="K29" s="44"/>
      <c r="L29" s="164">
        <f t="shared" si="0"/>
        <v>30.666666666666668</v>
      </c>
      <c r="M29" s="468">
        <v>5</v>
      </c>
      <c r="N29" s="623">
        <v>30</v>
      </c>
      <c r="O29" s="203"/>
      <c r="P29" s="696">
        <f t="shared" si="1"/>
        <v>-1</v>
      </c>
      <c r="Q29" s="697">
        <f t="shared" si="2"/>
        <v>-1</v>
      </c>
      <c r="R29" s="1120"/>
      <c r="S29" s="1120"/>
      <c r="T29" s="1120"/>
      <c r="U29" s="1120"/>
      <c r="V29" s="1120"/>
    </row>
    <row r="30" spans="1:22" ht="14.25" customHeight="1" x14ac:dyDescent="0.2">
      <c r="A30" s="1119" t="s">
        <v>429</v>
      </c>
      <c r="B30" s="1120"/>
      <c r="C30" s="1120"/>
      <c r="D30" s="1120"/>
      <c r="E30" s="1120"/>
      <c r="F30" s="1120"/>
      <c r="G30" s="156">
        <v>65</v>
      </c>
      <c r="H30" s="156">
        <v>64</v>
      </c>
      <c r="I30" s="156">
        <f>SUM(I26:I29)</f>
        <v>66</v>
      </c>
      <c r="J30" s="43"/>
      <c r="K30" s="44"/>
      <c r="L30" s="164">
        <f>(G30+H30+I30)/3</f>
        <v>65</v>
      </c>
      <c r="M30" s="468">
        <f>SUM(M26:M29)</f>
        <v>9</v>
      </c>
      <c r="N30" s="623">
        <v>66</v>
      </c>
      <c r="O30" s="203"/>
      <c r="P30" s="696">
        <f t="shared" si="1"/>
        <v>-1</v>
      </c>
      <c r="Q30" s="697">
        <f t="shared" si="2"/>
        <v>-1</v>
      </c>
      <c r="R30" s="1120"/>
      <c r="S30" s="1120"/>
      <c r="T30" s="1120"/>
      <c r="U30" s="1120"/>
      <c r="V30" s="1120"/>
    </row>
    <row r="31" spans="1:22" ht="14.25" customHeight="1" x14ac:dyDescent="0.2">
      <c r="A31" s="1119" t="s">
        <v>13</v>
      </c>
      <c r="B31" s="1120"/>
      <c r="C31" s="1120"/>
      <c r="D31" s="1120"/>
      <c r="E31" s="1120"/>
      <c r="F31" s="1120"/>
      <c r="G31" s="156">
        <v>29</v>
      </c>
      <c r="H31" s="156">
        <v>30</v>
      </c>
      <c r="I31" s="156">
        <v>12</v>
      </c>
      <c r="J31" s="43">
        <f>(G31+H31+I31)/3</f>
        <v>23.666666666666668</v>
      </c>
      <c r="K31" s="44"/>
      <c r="L31" s="164">
        <f t="shared" si="0"/>
        <v>23.666666666666668</v>
      </c>
      <c r="M31" s="468"/>
      <c r="N31" s="623">
        <v>12</v>
      </c>
      <c r="O31" s="203"/>
      <c r="P31" s="696">
        <f t="shared" si="1"/>
        <v>-1</v>
      </c>
      <c r="Q31" s="697">
        <f t="shared" si="2"/>
        <v>-1</v>
      </c>
      <c r="R31" s="1120"/>
      <c r="S31" s="1120"/>
      <c r="T31" s="1120"/>
      <c r="U31" s="1120"/>
      <c r="V31" s="1120"/>
    </row>
    <row r="32" spans="1:22" ht="12" customHeight="1" x14ac:dyDescent="0.2">
      <c r="A32" s="1119" t="s">
        <v>111</v>
      </c>
      <c r="B32" s="1120"/>
      <c r="C32" s="1120"/>
      <c r="D32" s="1120"/>
      <c r="E32" s="1120"/>
      <c r="F32" s="1120"/>
      <c r="G32" s="113">
        <v>5.1327433628318583E-2</v>
      </c>
      <c r="H32" s="113">
        <v>5.4844606946983544E-2</v>
      </c>
      <c r="I32" s="113">
        <f>I31/I24</f>
        <v>2.2556390977443608E-2</v>
      </c>
      <c r="J32" s="113">
        <f>(G32+H32+I32)/3</f>
        <v>4.2909477184248583E-2</v>
      </c>
      <c r="K32" s="288"/>
      <c r="L32" s="210">
        <f>(G32+H32+I32)/3</f>
        <v>4.2909477184248583E-2</v>
      </c>
      <c r="M32" s="484"/>
      <c r="N32" s="759">
        <f>N31/N24</f>
        <v>2.2388059701492536E-2</v>
      </c>
      <c r="O32" s="121"/>
      <c r="P32" s="696">
        <f t="shared" si="1"/>
        <v>-1</v>
      </c>
      <c r="Q32" s="697">
        <f t="shared" si="2"/>
        <v>-1</v>
      </c>
    </row>
    <row r="33" spans="1:22" ht="12" customHeight="1" x14ac:dyDescent="0.2">
      <c r="A33" s="1149"/>
      <c r="B33" s="1150"/>
      <c r="C33" s="1150"/>
      <c r="D33" s="1150"/>
      <c r="E33" s="1150"/>
      <c r="F33" s="1150"/>
      <c r="G33" s="43"/>
      <c r="H33" s="43"/>
      <c r="I33" s="43"/>
      <c r="J33" s="43">
        <f>(G33+H33+I33)/3</f>
        <v>0</v>
      </c>
      <c r="K33" s="44"/>
      <c r="L33" s="164"/>
      <c r="M33" s="468"/>
      <c r="N33" s="627"/>
      <c r="O33" s="47"/>
      <c r="P33" s="696" t="e">
        <f t="shared" si="1"/>
        <v>#DIV/0!</v>
      </c>
      <c r="Q33" s="697" t="e">
        <f t="shared" si="2"/>
        <v>#DIV/0!</v>
      </c>
    </row>
    <row r="34" spans="1:22" ht="12.75" customHeight="1" x14ac:dyDescent="0.2">
      <c r="A34" s="1143" t="s">
        <v>291</v>
      </c>
      <c r="B34" s="1144"/>
      <c r="C34" s="1144"/>
      <c r="D34" s="1144"/>
      <c r="E34" s="1144"/>
      <c r="F34" s="1144"/>
      <c r="G34" s="1243"/>
      <c r="H34" s="1243"/>
      <c r="I34" s="1243"/>
      <c r="J34" s="1243"/>
      <c r="K34" s="1243"/>
      <c r="L34" s="1243"/>
      <c r="M34" s="1243"/>
      <c r="N34" s="1243"/>
      <c r="O34" s="1243"/>
      <c r="P34" s="1450"/>
      <c r="Q34" s="1244"/>
    </row>
    <row r="35" spans="1:22" ht="12.75" customHeight="1" x14ac:dyDescent="0.2">
      <c r="A35" s="1149" t="s">
        <v>499</v>
      </c>
      <c r="B35" s="1150"/>
      <c r="C35" s="1150"/>
      <c r="D35" s="1150"/>
      <c r="E35" s="1150"/>
      <c r="F35" s="1150"/>
      <c r="G35" s="38">
        <v>0</v>
      </c>
      <c r="H35" s="38">
        <v>0</v>
      </c>
      <c r="I35" s="38">
        <v>0</v>
      </c>
      <c r="J35" s="38">
        <f>(G35+H35+I35)/3</f>
        <v>0</v>
      </c>
      <c r="K35" s="39"/>
      <c r="L35" s="159">
        <f>(G35+H35+I35)/3</f>
        <v>0</v>
      </c>
      <c r="M35" s="457"/>
      <c r="N35" s="626">
        <v>0</v>
      </c>
      <c r="O35" s="42"/>
      <c r="P35" s="692" t="e">
        <f>(O35/L35)-100%</f>
        <v>#DIV/0!</v>
      </c>
      <c r="Q35" s="693" t="e">
        <f>(O35/N35)-100%</f>
        <v>#DIV/0!</v>
      </c>
    </row>
    <row r="36" spans="1:22" ht="12.75" customHeight="1" x14ac:dyDescent="0.2">
      <c r="A36" s="1119"/>
      <c r="B36" s="1120"/>
      <c r="C36" s="1120"/>
      <c r="D36" s="1120"/>
      <c r="E36" s="1120"/>
      <c r="F36" s="1120"/>
      <c r="G36" s="43"/>
      <c r="H36" s="43"/>
      <c r="I36" s="43"/>
      <c r="J36" s="43">
        <f>(G36+H36+I36)/3</f>
        <v>0</v>
      </c>
      <c r="K36" s="44"/>
      <c r="L36" s="45"/>
      <c r="M36" s="459"/>
      <c r="N36" s="627"/>
      <c r="O36" s="47"/>
      <c r="P36" s="690" t="e">
        <f>(O36/L36)-100%</f>
        <v>#DIV/0!</v>
      </c>
      <c r="Q36" s="691" t="e">
        <f>(O36/N36)-100%</f>
        <v>#DIV/0!</v>
      </c>
    </row>
    <row r="37" spans="1:22" ht="12.75" customHeight="1" x14ac:dyDescent="0.2">
      <c r="A37" s="1119"/>
      <c r="B37" s="1120"/>
      <c r="C37" s="1120"/>
      <c r="D37" s="1120"/>
      <c r="E37" s="1120"/>
      <c r="F37" s="1120"/>
      <c r="G37" s="49"/>
      <c r="H37" s="49"/>
      <c r="I37" s="49"/>
      <c r="J37" s="49">
        <f>(G37+H37+I37)/3</f>
        <v>0</v>
      </c>
      <c r="K37" s="50"/>
      <c r="L37" s="45"/>
      <c r="M37" s="461"/>
      <c r="N37" s="628"/>
      <c r="O37" s="53"/>
      <c r="P37" s="690" t="e">
        <f>(O37/L37)-100%</f>
        <v>#DIV/0!</v>
      </c>
      <c r="Q37" s="689" t="e">
        <f>(O37/N37)-100%</f>
        <v>#DIV/0!</v>
      </c>
    </row>
    <row r="38" spans="1:22" ht="14.25" customHeight="1" x14ac:dyDescent="0.2">
      <c r="A38" s="1143" t="s">
        <v>292</v>
      </c>
      <c r="B38" s="1144"/>
      <c r="C38" s="1144"/>
      <c r="D38" s="1144"/>
      <c r="E38" s="1144"/>
      <c r="F38" s="1144"/>
      <c r="G38" s="1144"/>
      <c r="H38" s="1144"/>
      <c r="I38" s="1144"/>
      <c r="J38" s="1144"/>
      <c r="K38" s="1144"/>
      <c r="L38" s="1144"/>
      <c r="M38" s="1144"/>
      <c r="N38" s="1144"/>
      <c r="O38" s="1144"/>
      <c r="P38" s="1144"/>
      <c r="Q38" s="1158"/>
    </row>
    <row r="39" spans="1:22" ht="16.5" customHeight="1" x14ac:dyDescent="0.2">
      <c r="A39" s="1149"/>
      <c r="B39" s="1150"/>
      <c r="C39" s="1150"/>
      <c r="D39" s="1150"/>
      <c r="E39" s="1150"/>
      <c r="F39" s="1150"/>
      <c r="G39" s="62"/>
      <c r="H39" s="62"/>
      <c r="I39" s="62"/>
      <c r="J39" s="38">
        <f t="shared" ref="J39:J45" si="3">(G39+H39+I39)/3</f>
        <v>0</v>
      </c>
      <c r="K39" s="39"/>
      <c r="L39" s="159"/>
      <c r="M39" s="457"/>
      <c r="N39" s="641"/>
      <c r="O39" s="565"/>
      <c r="P39" s="692" t="e">
        <f t="shared" ref="P39:P45" si="4">(O39/L39)-100%</f>
        <v>#DIV/0!</v>
      </c>
      <c r="Q39" s="693" t="e">
        <f t="shared" ref="Q39:Q45" si="5">(O39/N39)-100%</f>
        <v>#DIV/0!</v>
      </c>
    </row>
    <row r="40" spans="1:22" x14ac:dyDescent="0.2">
      <c r="A40" s="1121" t="s">
        <v>223</v>
      </c>
      <c r="B40" s="1122"/>
      <c r="C40" s="1122"/>
      <c r="D40" s="1122"/>
      <c r="E40" s="1122"/>
      <c r="F40" s="1122"/>
      <c r="G40" s="136">
        <v>25792</v>
      </c>
      <c r="H40" s="136">
        <v>26199</v>
      </c>
      <c r="I40" s="136">
        <f>I42</f>
        <v>23920</v>
      </c>
      <c r="J40" s="136">
        <f>J41</f>
        <v>0</v>
      </c>
      <c r="K40" s="136">
        <f>K41</f>
        <v>0</v>
      </c>
      <c r="L40" s="308">
        <f>(G40+H40+I40)/3</f>
        <v>25303.666666666668</v>
      </c>
      <c r="M40" s="540">
        <f>(H40+I40+J40)/3</f>
        <v>16706.333333333332</v>
      </c>
      <c r="N40" s="673">
        <f>N42</f>
        <v>23919.19</v>
      </c>
      <c r="O40" s="747"/>
      <c r="P40" s="696">
        <f t="shared" si="4"/>
        <v>-1</v>
      </c>
      <c r="Q40" s="697" t="e">
        <f>(O40/#REF!)-100%</f>
        <v>#REF!</v>
      </c>
      <c r="R40" s="1122"/>
      <c r="S40" s="1122"/>
      <c r="T40" s="1122"/>
      <c r="U40" s="1122"/>
      <c r="V40" s="1122"/>
    </row>
    <row r="41" spans="1:22" x14ac:dyDescent="0.2">
      <c r="A41" s="1119" t="s">
        <v>449</v>
      </c>
      <c r="B41" s="1120"/>
      <c r="C41" s="1120"/>
      <c r="D41" s="1120"/>
      <c r="E41" s="1120"/>
      <c r="F41" s="1120"/>
      <c r="G41" s="136">
        <v>0</v>
      </c>
      <c r="H41" s="136">
        <v>0</v>
      </c>
      <c r="I41" s="136">
        <v>0</v>
      </c>
      <c r="J41" s="136">
        <f t="shared" si="3"/>
        <v>0</v>
      </c>
      <c r="K41" s="140"/>
      <c r="L41" s="308"/>
      <c r="M41" s="485">
        <v>12573.76</v>
      </c>
      <c r="N41" s="675">
        <v>0</v>
      </c>
      <c r="O41" s="548"/>
      <c r="P41" s="719" t="e">
        <f t="shared" si="4"/>
        <v>#DIV/0!</v>
      </c>
      <c r="Q41" s="691" t="e">
        <f t="shared" si="5"/>
        <v>#DIV/0!</v>
      </c>
      <c r="R41" s="1120"/>
      <c r="S41" s="1120"/>
      <c r="T41" s="1120"/>
      <c r="U41" s="1120"/>
      <c r="V41" s="1120"/>
    </row>
    <row r="42" spans="1:22" x14ac:dyDescent="0.2">
      <c r="A42" s="1119" t="s">
        <v>473</v>
      </c>
      <c r="B42" s="1120"/>
      <c r="C42" s="1120"/>
      <c r="D42" s="1120"/>
      <c r="E42" s="1120"/>
      <c r="F42" s="1120"/>
      <c r="G42" s="136">
        <v>25792</v>
      </c>
      <c r="H42" s="136">
        <v>26199</v>
      </c>
      <c r="I42" s="136">
        <v>23920</v>
      </c>
      <c r="J42" s="136">
        <f>(G42+H42+I42)/3</f>
        <v>25303.666666666668</v>
      </c>
      <c r="K42" s="140"/>
      <c r="L42" s="308">
        <f>(G42+H42+I42)/3</f>
        <v>25303.666666666668</v>
      </c>
      <c r="M42" s="485">
        <v>12573.76</v>
      </c>
      <c r="N42" s="720">
        <v>23919.19</v>
      </c>
      <c r="O42" s="535"/>
      <c r="P42" s="690">
        <f t="shared" si="4"/>
        <v>-1</v>
      </c>
      <c r="Q42" s="691">
        <f>(O42/N40)-100%</f>
        <v>-1</v>
      </c>
      <c r="R42" s="1120"/>
      <c r="S42" s="1120"/>
      <c r="T42" s="1120"/>
      <c r="U42" s="1120"/>
      <c r="V42" s="1120"/>
    </row>
    <row r="43" spans="1:22" x14ac:dyDescent="0.2">
      <c r="A43" s="1119" t="s">
        <v>439</v>
      </c>
      <c r="B43" s="1120"/>
      <c r="C43" s="1120"/>
      <c r="D43" s="1120"/>
      <c r="E43" s="1120"/>
      <c r="F43" s="1120"/>
      <c r="G43" s="136"/>
      <c r="H43" s="136"/>
      <c r="I43" s="136"/>
      <c r="J43" s="43">
        <f t="shared" si="3"/>
        <v>0</v>
      </c>
      <c r="K43" s="44"/>
      <c r="L43" s="308">
        <f>(G43+H43+I43)/3</f>
        <v>0</v>
      </c>
      <c r="M43" s="459"/>
      <c r="N43" s="676">
        <v>0</v>
      </c>
      <c r="O43" s="746"/>
      <c r="P43" s="690" t="e">
        <f t="shared" si="4"/>
        <v>#DIV/0!</v>
      </c>
      <c r="Q43" s="691" t="e">
        <f>(O43/N44)-100%</f>
        <v>#DIV/0!</v>
      </c>
      <c r="R43" s="1120"/>
      <c r="S43" s="1120"/>
      <c r="T43" s="1120"/>
      <c r="U43" s="1120"/>
      <c r="V43" s="1120"/>
    </row>
    <row r="44" spans="1:22" x14ac:dyDescent="0.2">
      <c r="A44" s="1262"/>
      <c r="B44" s="1263"/>
      <c r="C44" s="1263"/>
      <c r="D44" s="1263"/>
      <c r="E44" s="1263"/>
      <c r="F44" s="1263"/>
      <c r="G44" s="43"/>
      <c r="H44" s="43"/>
      <c r="I44" s="43"/>
      <c r="J44" s="43">
        <f t="shared" si="3"/>
        <v>0</v>
      </c>
      <c r="K44" s="44"/>
      <c r="L44" s="45"/>
      <c r="M44" s="459"/>
      <c r="N44" s="677"/>
      <c r="O44" s="47"/>
      <c r="P44" s="690" t="e">
        <f t="shared" si="4"/>
        <v>#DIV/0!</v>
      </c>
      <c r="Q44" s="691" t="e">
        <f>(O44/#REF!)-100%</f>
        <v>#REF!</v>
      </c>
    </row>
    <row r="45" spans="1:22" x14ac:dyDescent="0.2">
      <c r="A45" s="1257"/>
      <c r="B45" s="1258"/>
      <c r="C45" s="1258"/>
      <c r="D45" s="1258"/>
      <c r="E45" s="1258"/>
      <c r="F45" s="1258"/>
      <c r="G45" s="49"/>
      <c r="H45" s="49"/>
      <c r="I45" s="49"/>
      <c r="J45" s="49">
        <f t="shared" si="3"/>
        <v>0</v>
      </c>
      <c r="K45" s="50"/>
      <c r="L45" s="51"/>
      <c r="M45" s="461"/>
      <c r="N45" s="628"/>
      <c r="O45" s="53"/>
      <c r="P45" s="694" t="e">
        <f t="shared" si="4"/>
        <v>#DIV/0!</v>
      </c>
      <c r="Q45" s="695" t="e">
        <f t="shared" si="5"/>
        <v>#DIV/0!</v>
      </c>
    </row>
    <row r="46" spans="1:22" ht="12" customHeight="1" x14ac:dyDescent="0.2">
      <c r="A46" s="1143" t="s">
        <v>293</v>
      </c>
      <c r="B46" s="1144"/>
      <c r="C46" s="1144"/>
      <c r="D46" s="1144"/>
      <c r="E46" s="1144"/>
      <c r="F46" s="1144"/>
      <c r="G46" s="1144"/>
      <c r="H46" s="1144"/>
      <c r="I46" s="1144"/>
      <c r="J46" s="1144"/>
      <c r="K46" s="1144"/>
      <c r="L46" s="1144"/>
      <c r="M46" s="1144"/>
      <c r="N46" s="1144"/>
      <c r="O46" s="1144"/>
      <c r="P46" s="1144"/>
      <c r="Q46" s="1158"/>
      <c r="R46" s="170"/>
    </row>
    <row r="47" spans="1:22" ht="15" customHeight="1" x14ac:dyDescent="0.2">
      <c r="A47" s="1119"/>
      <c r="B47" s="1120"/>
      <c r="C47" s="1120"/>
      <c r="D47" s="1120"/>
      <c r="E47" s="1120"/>
      <c r="F47" s="1120"/>
      <c r="G47" s="120"/>
      <c r="H47" s="120"/>
      <c r="I47" s="120"/>
      <c r="J47" s="120">
        <f>(G47+H47+I47)/3</f>
        <v>0</v>
      </c>
      <c r="K47" s="171"/>
      <c r="L47" s="313"/>
      <c r="M47" s="486"/>
      <c r="N47" s="632"/>
      <c r="O47" s="122"/>
      <c r="P47" s="702" t="e">
        <f>(O47/L47)-100%</f>
        <v>#DIV/0!</v>
      </c>
      <c r="Q47" s="703" t="e">
        <f>(O47/N47)-100%</f>
        <v>#DIV/0!</v>
      </c>
    </row>
    <row r="48" spans="1:22" x14ac:dyDescent="0.2">
      <c r="A48" s="1119"/>
      <c r="B48" s="1120"/>
      <c r="C48" s="1120"/>
      <c r="D48" s="1120"/>
      <c r="E48" s="1120"/>
      <c r="F48" s="1120"/>
      <c r="G48" s="43"/>
      <c r="H48" s="43"/>
      <c r="I48" s="43"/>
      <c r="J48" s="43">
        <f>(G48+H48+I48)/3</f>
        <v>0</v>
      </c>
      <c r="K48" s="44"/>
      <c r="L48" s="45"/>
      <c r="M48" s="459"/>
      <c r="N48" s="627"/>
      <c r="O48" s="47"/>
      <c r="P48" s="690" t="e">
        <f>(O48/L48)-100%</f>
        <v>#DIV/0!</v>
      </c>
      <c r="Q48" s="691" t="e">
        <f>(O48/N48)-100%</f>
        <v>#DIV/0!</v>
      </c>
    </row>
    <row r="49" spans="1:17" ht="13.5" thickBot="1" x14ac:dyDescent="0.25">
      <c r="A49" s="1167"/>
      <c r="B49" s="1168"/>
      <c r="C49" s="1168"/>
      <c r="D49" s="1168"/>
      <c r="E49" s="1168"/>
      <c r="F49" s="1168"/>
      <c r="G49" s="55"/>
      <c r="H49" s="55"/>
      <c r="I49" s="55"/>
      <c r="J49" s="55">
        <f>(G49+H49+I49)/3</f>
        <v>0</v>
      </c>
      <c r="K49" s="56"/>
      <c r="L49" s="57"/>
      <c r="M49" s="464"/>
      <c r="N49" s="633"/>
      <c r="O49" s="58"/>
      <c r="P49" s="698" t="e">
        <f>(O49/L49)-100%</f>
        <v>#DIV/0!</v>
      </c>
      <c r="Q49" s="699" t="e">
        <f>(O49/N49)-100%</f>
        <v>#DIV/0!</v>
      </c>
    </row>
    <row r="50" spans="1:17" ht="18.75" customHeight="1" thickBot="1" x14ac:dyDescent="0.25">
      <c r="A50" s="1155"/>
      <c r="B50" s="862"/>
      <c r="C50" s="862"/>
      <c r="D50" s="862"/>
      <c r="E50" s="862"/>
      <c r="F50" s="862"/>
      <c r="G50" s="862"/>
      <c r="H50" s="862"/>
      <c r="I50" s="862"/>
      <c r="J50" s="862"/>
      <c r="K50" s="862"/>
      <c r="L50" s="862"/>
      <c r="M50" s="862"/>
      <c r="N50" s="862"/>
      <c r="O50" s="862"/>
      <c r="P50" s="862"/>
      <c r="Q50" s="863"/>
    </row>
    <row r="51" spans="1:17" x14ac:dyDescent="0.2">
      <c r="A51" s="1151" t="s">
        <v>295</v>
      </c>
      <c r="B51" s="1152"/>
      <c r="C51" s="1152"/>
      <c r="D51" s="1152"/>
      <c r="E51" s="1152"/>
      <c r="F51" s="1153"/>
      <c r="G51" s="1134" t="s">
        <v>298</v>
      </c>
      <c r="H51" s="1135"/>
      <c r="I51" s="1135"/>
      <c r="J51" s="1135"/>
      <c r="K51" s="1135"/>
      <c r="L51" s="1135"/>
      <c r="M51" s="1135"/>
      <c r="N51" s="1135"/>
      <c r="O51" s="1135"/>
      <c r="P51" s="1135"/>
      <c r="Q51" s="1136"/>
    </row>
    <row r="52" spans="1:17" ht="26.25" customHeight="1" x14ac:dyDescent="0.2">
      <c r="A52" s="1159" t="s">
        <v>122</v>
      </c>
      <c r="B52" s="1160"/>
      <c r="C52" s="1161"/>
      <c r="D52" s="173" t="s">
        <v>297</v>
      </c>
      <c r="E52" s="1162" t="s">
        <v>303</v>
      </c>
      <c r="F52" s="1163"/>
      <c r="G52" s="1159" t="s">
        <v>123</v>
      </c>
      <c r="H52" s="1160"/>
      <c r="I52" s="1160"/>
      <c r="J52" s="174"/>
      <c r="K52" s="174"/>
      <c r="L52" s="1173" t="s">
        <v>124</v>
      </c>
      <c r="M52" s="1160"/>
      <c r="N52" s="1161"/>
      <c r="O52" s="1160" t="s">
        <v>125</v>
      </c>
      <c r="P52" s="1160"/>
      <c r="Q52" s="1174"/>
    </row>
    <row r="53" spans="1:17" x14ac:dyDescent="0.2">
      <c r="A53" s="1140"/>
      <c r="B53" s="1138"/>
      <c r="C53" s="1141"/>
      <c r="D53" s="175"/>
      <c r="E53" s="1138"/>
      <c r="F53" s="1139"/>
      <c r="G53" s="1140"/>
      <c r="H53" s="1138"/>
      <c r="I53" s="1138"/>
      <c r="J53" s="1138"/>
      <c r="K53" s="1141"/>
      <c r="L53" s="1137"/>
      <c r="M53" s="1138"/>
      <c r="N53" s="1141"/>
      <c r="O53" s="1137"/>
      <c r="P53" s="1138"/>
      <c r="Q53" s="1139"/>
    </row>
    <row r="54" spans="1:17" x14ac:dyDescent="0.2">
      <c r="A54" s="1140"/>
      <c r="B54" s="1138"/>
      <c r="C54" s="1141"/>
      <c r="D54" s="175"/>
      <c r="E54" s="1138"/>
      <c r="F54" s="1139"/>
      <c r="G54" s="1140"/>
      <c r="H54" s="1138"/>
      <c r="I54" s="1138"/>
      <c r="J54" s="1138"/>
      <c r="K54" s="1141"/>
      <c r="L54" s="1137"/>
      <c r="M54" s="1138"/>
      <c r="N54" s="1141"/>
      <c r="O54" s="1137"/>
      <c r="P54" s="1138"/>
      <c r="Q54" s="1139"/>
    </row>
    <row r="55" spans="1:17" ht="13.5" thickBot="1" x14ac:dyDescent="0.25">
      <c r="A55" s="1176"/>
      <c r="B55" s="1165"/>
      <c r="C55" s="1166"/>
      <c r="D55" s="176"/>
      <c r="E55" s="1165"/>
      <c r="F55" s="1175"/>
      <c r="G55" s="1176"/>
      <c r="H55" s="1165"/>
      <c r="I55" s="1165"/>
      <c r="J55" s="1165"/>
      <c r="K55" s="1166"/>
      <c r="L55" s="1164"/>
      <c r="M55" s="1165"/>
      <c r="N55" s="1166"/>
      <c r="O55" s="1164"/>
      <c r="P55" s="1165"/>
      <c r="Q55" s="1175"/>
    </row>
    <row r="56" spans="1:17" ht="14.25" x14ac:dyDescent="0.2">
      <c r="A56" s="59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3"/>
    </row>
    <row r="57" spans="1:17" ht="15" thickBot="1" x14ac:dyDescent="0.25">
      <c r="A57" s="59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2"/>
      <c r="Q57" s="24"/>
    </row>
    <row r="58" spans="1:17" ht="12.75" customHeight="1" x14ac:dyDescent="0.2">
      <c r="A58" s="1123" t="s">
        <v>83</v>
      </c>
      <c r="B58" s="1124"/>
      <c r="C58" s="1124"/>
      <c r="D58" s="1124"/>
      <c r="E58" s="1124"/>
      <c r="F58" s="1124"/>
      <c r="G58" s="1124"/>
      <c r="H58" s="1124"/>
      <c r="I58" s="1124"/>
      <c r="J58" s="1124"/>
      <c r="K58" s="1125"/>
      <c r="L58" s="1169" t="s">
        <v>15</v>
      </c>
      <c r="M58" s="452"/>
      <c r="N58" s="1156" t="s">
        <v>14</v>
      </c>
      <c r="O58" s="1171" t="s">
        <v>85</v>
      </c>
      <c r="P58" s="1129" t="s">
        <v>279</v>
      </c>
      <c r="Q58" s="1147" t="s">
        <v>278</v>
      </c>
    </row>
    <row r="59" spans="1:17" ht="16.5" customHeight="1" thickBot="1" x14ac:dyDescent="0.25">
      <c r="A59" s="1126"/>
      <c r="B59" s="1127"/>
      <c r="C59" s="1127"/>
      <c r="D59" s="1127"/>
      <c r="E59" s="1127"/>
      <c r="F59" s="1127"/>
      <c r="G59" s="1127"/>
      <c r="H59" s="1127"/>
      <c r="I59" s="1127"/>
      <c r="J59" s="1127"/>
      <c r="K59" s="1128"/>
      <c r="L59" s="1170"/>
      <c r="M59" s="453"/>
      <c r="N59" s="1157"/>
      <c r="O59" s="1172"/>
      <c r="P59" s="1130"/>
      <c r="Q59" s="1148"/>
    </row>
    <row r="60" spans="1:17" ht="16.5" customHeight="1" thickTop="1" thickBot="1" x14ac:dyDescent="0.25">
      <c r="A60" s="1131" t="s">
        <v>273</v>
      </c>
      <c r="B60" s="1132"/>
      <c r="C60" s="1132"/>
      <c r="D60" s="1132"/>
      <c r="E60" s="1132"/>
      <c r="F60" s="1132"/>
      <c r="G60" s="1132"/>
      <c r="H60" s="1132"/>
      <c r="I60" s="1132"/>
      <c r="J60" s="1132"/>
      <c r="K60" s="1133"/>
      <c r="L60" s="177"/>
      <c r="M60" s="177"/>
      <c r="N60" s="177"/>
      <c r="O60" s="178"/>
      <c r="P60" s="177"/>
      <c r="Q60" s="179"/>
    </row>
    <row r="61" spans="1:17" ht="23.25" customHeight="1" thickTop="1" thickBot="1" x14ac:dyDescent="0.25">
      <c r="A61" s="1219" t="s">
        <v>97</v>
      </c>
      <c r="B61" s="1220"/>
      <c r="C61" s="1220"/>
      <c r="D61" s="1220"/>
      <c r="E61" s="1220"/>
      <c r="F61" s="1220"/>
      <c r="G61" s="1220"/>
      <c r="H61" s="1220"/>
      <c r="I61" s="1220"/>
      <c r="J61" s="1220"/>
      <c r="K61" s="1221"/>
      <c r="L61" s="15">
        <f>L25/L31</f>
        <v>1</v>
      </c>
      <c r="M61" s="15"/>
      <c r="N61" s="212">
        <f>N25/N31</f>
        <v>1</v>
      </c>
      <c r="O61" s="584" t="e">
        <f>O25/O31</f>
        <v>#DIV/0!</v>
      </c>
      <c r="P61" s="15" t="e">
        <f>O61-N61</f>
        <v>#DIV/0!</v>
      </c>
      <c r="Q61" s="20" t="e">
        <f>IF(O61&gt;=N61,"OK","NOOK")</f>
        <v>#DIV/0!</v>
      </c>
    </row>
    <row r="62" spans="1:17" ht="23.25" customHeight="1" thickTop="1" thickBot="1" x14ac:dyDescent="0.25">
      <c r="A62" s="1219"/>
      <c r="B62" s="1220"/>
      <c r="C62" s="1220"/>
      <c r="D62" s="1220"/>
      <c r="E62" s="1220"/>
      <c r="F62" s="1220"/>
      <c r="G62" s="1220"/>
      <c r="H62" s="1220"/>
      <c r="I62" s="1220"/>
      <c r="J62" s="1220"/>
      <c r="K62" s="1221"/>
      <c r="L62" s="15"/>
      <c r="M62" s="15"/>
      <c r="N62" s="212"/>
      <c r="O62" s="584"/>
      <c r="P62" s="15"/>
      <c r="Q62" s="20"/>
    </row>
    <row r="63" spans="1:17" ht="15" customHeight="1" thickTop="1" thickBot="1" x14ac:dyDescent="0.25">
      <c r="A63" s="1131" t="s">
        <v>274</v>
      </c>
      <c r="B63" s="1132"/>
      <c r="C63" s="1132"/>
      <c r="D63" s="1132"/>
      <c r="E63" s="1132"/>
      <c r="F63" s="1132"/>
      <c r="G63" s="1132"/>
      <c r="H63" s="1132"/>
      <c r="I63" s="1132"/>
      <c r="J63" s="1132"/>
      <c r="K63" s="1133"/>
      <c r="L63" s="311"/>
      <c r="M63" s="311"/>
      <c r="N63" s="219"/>
      <c r="O63" s="251"/>
      <c r="P63" s="177"/>
      <c r="Q63" s="230"/>
    </row>
    <row r="64" spans="1:17" ht="21" customHeight="1" thickTop="1" x14ac:dyDescent="0.2">
      <c r="A64" s="1253" t="s">
        <v>112</v>
      </c>
      <c r="B64" s="1220"/>
      <c r="C64" s="1220"/>
      <c r="D64" s="1220"/>
      <c r="E64" s="1220"/>
      <c r="F64" s="1220"/>
      <c r="G64" s="1220"/>
      <c r="H64" s="1220"/>
      <c r="I64" s="1220"/>
      <c r="J64" s="1220"/>
      <c r="K64" s="1221"/>
      <c r="L64" s="13">
        <f>L35</f>
        <v>0</v>
      </c>
      <c r="M64" s="471"/>
      <c r="N64" s="729">
        <f>N35</f>
        <v>0</v>
      </c>
      <c r="O64" s="578">
        <f>O35</f>
        <v>0</v>
      </c>
      <c r="P64" s="15">
        <f>(O64-N64)%</f>
        <v>0</v>
      </c>
      <c r="Q64" s="14" t="str">
        <f>IF(O64&gt;=N64,"OK","NOOK")</f>
        <v>OK</v>
      </c>
    </row>
    <row r="65" spans="1:17" ht="24" customHeight="1" thickBot="1" x14ac:dyDescent="0.25">
      <c r="A65" s="1231"/>
      <c r="B65" s="1232"/>
      <c r="C65" s="1232"/>
      <c r="D65" s="1232"/>
      <c r="E65" s="1232"/>
      <c r="F65" s="1232"/>
      <c r="G65" s="1232"/>
      <c r="H65" s="1232"/>
      <c r="I65" s="1232"/>
      <c r="J65" s="1232"/>
      <c r="K65" s="1233"/>
      <c r="L65" s="16"/>
      <c r="M65" s="16"/>
      <c r="N65" s="181"/>
      <c r="O65" s="579"/>
      <c r="P65" s="85"/>
      <c r="Q65" s="11"/>
    </row>
    <row r="66" spans="1:17" ht="15" customHeight="1" thickTop="1" thickBot="1" x14ac:dyDescent="0.25">
      <c r="A66" s="1131" t="s">
        <v>275</v>
      </c>
      <c r="B66" s="1132"/>
      <c r="C66" s="1132"/>
      <c r="D66" s="1132"/>
      <c r="E66" s="1132"/>
      <c r="F66" s="1132"/>
      <c r="G66" s="1132"/>
      <c r="H66" s="1132"/>
      <c r="I66" s="1132"/>
      <c r="J66" s="1132"/>
      <c r="K66" s="1133"/>
      <c r="L66" s="223"/>
      <c r="M66" s="487"/>
      <c r="N66" s="224"/>
      <c r="O66" s="178"/>
      <c r="P66" s="260"/>
      <c r="Q66" s="252"/>
    </row>
    <row r="67" spans="1:17" ht="23.25" customHeight="1" thickTop="1" thickBot="1" x14ac:dyDescent="0.25">
      <c r="A67" s="1239" t="s">
        <v>138</v>
      </c>
      <c r="B67" s="1238"/>
      <c r="C67" s="1238"/>
      <c r="D67" s="1238"/>
      <c r="E67" s="1238"/>
      <c r="F67" s="1238"/>
      <c r="G67" s="1238"/>
      <c r="H67" s="1238"/>
      <c r="I67" s="1238"/>
      <c r="J67" s="1255"/>
      <c r="K67" s="1256"/>
      <c r="L67" s="229">
        <f>L40/L24</f>
        <v>46.174574209245748</v>
      </c>
      <c r="M67" s="229"/>
      <c r="N67" s="536">
        <f>N40/N24</f>
        <v>44.625354477611936</v>
      </c>
      <c r="O67" s="619" t="e">
        <f>O40/O24</f>
        <v>#DIV/0!</v>
      </c>
      <c r="P67" s="225" t="e">
        <f>O67-N67</f>
        <v>#DIV/0!</v>
      </c>
      <c r="Q67" s="11" t="e">
        <f>IF(O67&lt;=N67,"OK","NOOK")</f>
        <v>#DIV/0!</v>
      </c>
    </row>
    <row r="68" spans="1:17" ht="23.25" customHeight="1" thickTop="1" thickBot="1" x14ac:dyDescent="0.25">
      <c r="A68" s="1239" t="s">
        <v>428</v>
      </c>
      <c r="B68" s="1238"/>
      <c r="C68" s="1238"/>
      <c r="D68" s="1238"/>
      <c r="E68" s="1238"/>
      <c r="F68" s="1238"/>
      <c r="G68" s="1238"/>
      <c r="H68" s="1238"/>
      <c r="I68" s="1238"/>
      <c r="J68" s="1255"/>
      <c r="K68" s="1256"/>
      <c r="L68" s="229">
        <f>L41/L30</f>
        <v>0</v>
      </c>
      <c r="M68" s="229"/>
      <c r="N68" s="536">
        <f>N41/N30</f>
        <v>0</v>
      </c>
      <c r="O68" s="620" t="e">
        <f>O41/O30</f>
        <v>#DIV/0!</v>
      </c>
      <c r="P68" s="225" t="e">
        <f>O68-N68</f>
        <v>#DIV/0!</v>
      </c>
      <c r="Q68" s="11" t="e">
        <f>IF(O68&lt;=N68,"OK","NOOK")</f>
        <v>#DIV/0!</v>
      </c>
    </row>
    <row r="69" spans="1:17" ht="14.25" customHeight="1" thickTop="1" thickBot="1" x14ac:dyDescent="0.25">
      <c r="A69" s="1131" t="s">
        <v>276</v>
      </c>
      <c r="B69" s="1132"/>
      <c r="C69" s="1132"/>
      <c r="D69" s="1132"/>
      <c r="E69" s="1132"/>
      <c r="F69" s="1132"/>
      <c r="G69" s="1132"/>
      <c r="H69" s="1132"/>
      <c r="I69" s="1132"/>
      <c r="J69" s="1132"/>
      <c r="K69" s="1132"/>
      <c r="L69" s="312"/>
      <c r="M69" s="312"/>
      <c r="N69" s="219"/>
      <c r="O69" s="219"/>
      <c r="P69" s="177"/>
      <c r="Q69" s="230"/>
    </row>
    <row r="70" spans="1:17" ht="20.25" customHeight="1" thickTop="1" x14ac:dyDescent="0.2">
      <c r="A70" s="1231"/>
      <c r="B70" s="1232"/>
      <c r="C70" s="1232"/>
      <c r="D70" s="1232"/>
      <c r="E70" s="1232"/>
      <c r="F70" s="1232"/>
      <c r="G70" s="1232"/>
      <c r="H70" s="1232"/>
      <c r="I70" s="1232"/>
      <c r="J70" s="1232"/>
      <c r="K70" s="1233"/>
      <c r="L70" s="220"/>
      <c r="M70" s="220"/>
      <c r="N70" s="285"/>
      <c r="O70" s="589"/>
      <c r="P70" s="274"/>
      <c r="Q70" s="222"/>
    </row>
    <row r="71" spans="1:17" ht="20.25" customHeight="1" x14ac:dyDescent="0.2">
      <c r="A71" s="1259"/>
      <c r="B71" s="1238"/>
      <c r="C71" s="1238"/>
      <c r="D71" s="1238"/>
      <c r="E71" s="1238"/>
      <c r="F71" s="1238"/>
      <c r="G71" s="1238"/>
      <c r="H71" s="1238"/>
      <c r="I71" s="1238"/>
      <c r="J71" s="1238"/>
      <c r="K71" s="1260"/>
      <c r="L71" s="220"/>
      <c r="M71" s="220"/>
      <c r="N71" s="285"/>
      <c r="O71" s="589"/>
      <c r="P71" s="274"/>
      <c r="Q71" s="222"/>
    </row>
    <row r="72" spans="1:17" ht="22.5" customHeight="1" thickBot="1" x14ac:dyDescent="0.25">
      <c r="A72" s="1225"/>
      <c r="B72" s="1226"/>
      <c r="C72" s="1226"/>
      <c r="D72" s="1226"/>
      <c r="E72" s="1226"/>
      <c r="F72" s="1226"/>
      <c r="G72" s="1226"/>
      <c r="H72" s="1226"/>
      <c r="I72" s="1226"/>
      <c r="J72" s="1226"/>
      <c r="K72" s="1227"/>
      <c r="L72" s="286"/>
      <c r="M72" s="286"/>
      <c r="N72" s="287"/>
      <c r="O72" s="585"/>
      <c r="P72" s="200"/>
      <c r="Q72" s="201"/>
    </row>
    <row r="73" spans="1:17" ht="19.5" customHeight="1" thickBot="1" x14ac:dyDescent="0.25">
      <c r="A73" s="1222" t="s">
        <v>294</v>
      </c>
      <c r="B73" s="1223"/>
      <c r="C73" s="1223"/>
      <c r="D73" s="1223"/>
      <c r="E73" s="1223"/>
      <c r="F73" s="1223"/>
      <c r="G73" s="1223"/>
      <c r="H73" s="1223"/>
      <c r="I73" s="1223"/>
      <c r="J73" s="1223"/>
      <c r="K73" s="1223"/>
      <c r="L73" s="1223"/>
      <c r="M73" s="1223"/>
      <c r="N73" s="1223"/>
      <c r="O73" s="1223"/>
      <c r="P73" s="1223"/>
      <c r="Q73" s="1224"/>
    </row>
    <row r="74" spans="1:17" ht="36" customHeight="1" x14ac:dyDescent="0.2">
      <c r="A74" s="1213"/>
      <c r="B74" s="1214"/>
      <c r="C74" s="1214"/>
      <c r="D74" s="1214"/>
      <c r="E74" s="1214"/>
      <c r="F74" s="1214"/>
      <c r="G74" s="1214"/>
      <c r="H74" s="1214"/>
      <c r="I74" s="1214"/>
      <c r="J74" s="1214"/>
      <c r="K74" s="1214"/>
      <c r="L74" s="1214"/>
      <c r="M74" s="1214"/>
      <c r="N74" s="1214"/>
      <c r="O74" s="1214"/>
      <c r="P74" s="1214"/>
      <c r="Q74" s="1215"/>
    </row>
    <row r="75" spans="1:17" ht="82.5" customHeight="1" thickBot="1" x14ac:dyDescent="0.25">
      <c r="A75" s="1216"/>
      <c r="B75" s="1217"/>
      <c r="C75" s="1217"/>
      <c r="D75" s="1217"/>
      <c r="E75" s="1217"/>
      <c r="F75" s="1217"/>
      <c r="G75" s="1217"/>
      <c r="H75" s="1217"/>
      <c r="I75" s="1217"/>
      <c r="J75" s="1217"/>
      <c r="K75" s="1217"/>
      <c r="L75" s="1217"/>
      <c r="M75" s="1217"/>
      <c r="N75" s="1217"/>
      <c r="O75" s="1217"/>
      <c r="P75" s="1217"/>
      <c r="Q75" s="1218"/>
    </row>
    <row r="76" spans="1:17" ht="21" hidden="1" customHeight="1" x14ac:dyDescent="0.2">
      <c r="A76" s="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7"/>
    </row>
  </sheetData>
  <sheetProtection selectLockedCells="1"/>
  <mergeCells count="104">
    <mergeCell ref="L53:N53"/>
    <mergeCell ref="R24:V24"/>
    <mergeCell ref="R25:V25"/>
    <mergeCell ref="R26:V26"/>
    <mergeCell ref="R27:V27"/>
    <mergeCell ref="R28:V28"/>
    <mergeCell ref="R29:V29"/>
    <mergeCell ref="R30:V30"/>
    <mergeCell ref="R31:V31"/>
    <mergeCell ref="R40:V40"/>
    <mergeCell ref="A39:F39"/>
    <mergeCell ref="A50:Q50"/>
    <mergeCell ref="A47:F47"/>
    <mergeCell ref="A68:I68"/>
    <mergeCell ref="J68:K68"/>
    <mergeCell ref="A37:F37"/>
    <mergeCell ref="A43:F43"/>
    <mergeCell ref="A46:F46"/>
    <mergeCell ref="R41:V41"/>
    <mergeCell ref="R42:V42"/>
    <mergeCell ref="R43:V43"/>
    <mergeCell ref="E53:F53"/>
    <mergeCell ref="A44:F44"/>
    <mergeCell ref="A41:F41"/>
    <mergeCell ref="A62:K62"/>
    <mergeCell ref="A60:K60"/>
    <mergeCell ref="O52:Q52"/>
    <mergeCell ref="O55:Q55"/>
    <mergeCell ref="A54:C54"/>
    <mergeCell ref="G54:K54"/>
    <mergeCell ref="A55:C55"/>
    <mergeCell ref="L54:N54"/>
    <mergeCell ref="A58:K59"/>
    <mergeCell ref="G53:K53"/>
    <mergeCell ref="A22:F22"/>
    <mergeCell ref="A23:F23"/>
    <mergeCell ref="A19:Q19"/>
    <mergeCell ref="A26:F26"/>
    <mergeCell ref="A30:F30"/>
    <mergeCell ref="A24:F24"/>
    <mergeCell ref="A31:F31"/>
    <mergeCell ref="A25:F25"/>
    <mergeCell ref="A27:F27"/>
    <mergeCell ref="A28:F28"/>
    <mergeCell ref="A29:F29"/>
    <mergeCell ref="E54:F54"/>
    <mergeCell ref="O53:Q53"/>
    <mergeCell ref="A53:C53"/>
    <mergeCell ref="A1:O1"/>
    <mergeCell ref="A2:Q2"/>
    <mergeCell ref="A8:Q8"/>
    <mergeCell ref="A9:Q10"/>
    <mergeCell ref="E4:J4"/>
    <mergeCell ref="A20:Q20"/>
    <mergeCell ref="A21:Q21"/>
    <mergeCell ref="A17:Q17"/>
    <mergeCell ref="A18:Q18"/>
    <mergeCell ref="A32:F32"/>
    <mergeCell ref="A35:F35"/>
    <mergeCell ref="A33:F33"/>
    <mergeCell ref="G34:Q34"/>
    <mergeCell ref="A34:F34"/>
    <mergeCell ref="A49:F49"/>
    <mergeCell ref="A45:F45"/>
    <mergeCell ref="A11:Q11"/>
    <mergeCell ref="E5:J5"/>
    <mergeCell ref="E6:J6"/>
    <mergeCell ref="A12:Q16"/>
    <mergeCell ref="G23:Q23"/>
    <mergeCell ref="A74:Q75"/>
    <mergeCell ref="A66:K66"/>
    <mergeCell ref="A61:K61"/>
    <mergeCell ref="A67:I67"/>
    <mergeCell ref="J67:K67"/>
    <mergeCell ref="A73:Q73"/>
    <mergeCell ref="A69:K69"/>
    <mergeCell ref="A72:K72"/>
    <mergeCell ref="A71:K71"/>
    <mergeCell ref="A63:K63"/>
    <mergeCell ref="A70:K70"/>
    <mergeCell ref="A36:F36"/>
    <mergeCell ref="A42:F42"/>
    <mergeCell ref="A40:F40"/>
    <mergeCell ref="A38:F38"/>
    <mergeCell ref="A65:K65"/>
    <mergeCell ref="G46:Q46"/>
    <mergeCell ref="A48:F48"/>
    <mergeCell ref="A64:K64"/>
    <mergeCell ref="G38:Q38"/>
    <mergeCell ref="O54:Q54"/>
    <mergeCell ref="L55:N55"/>
    <mergeCell ref="G55:K55"/>
    <mergeCell ref="E55:F55"/>
    <mergeCell ref="G52:I52"/>
    <mergeCell ref="G51:Q51"/>
    <mergeCell ref="P58:P59"/>
    <mergeCell ref="A52:C52"/>
    <mergeCell ref="E52:F52"/>
    <mergeCell ref="L52:N52"/>
    <mergeCell ref="Q58:Q59"/>
    <mergeCell ref="L58:L59"/>
    <mergeCell ref="N58:N59"/>
    <mergeCell ref="A51:F51"/>
    <mergeCell ref="O58:O59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57" orientation="portrait"/>
  <headerFooter alignWithMargins="0">
    <oddHeader>&amp;CComune di Miagliano</oddHeader>
    <oddFooter>&amp;R&amp;8&amp;P</oddFooter>
  </headerFooter>
  <rowBreaks count="1" manualBreakCount="1">
    <brk id="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S64"/>
  <sheetViews>
    <sheetView tabSelected="1" zoomScale="130" zoomScaleNormal="130" workbookViewId="0">
      <selection activeCell="M16" sqref="M16:N16"/>
    </sheetView>
  </sheetViews>
  <sheetFormatPr defaultColWidth="9.140625" defaultRowHeight="12.75" x14ac:dyDescent="0.2"/>
  <cols>
    <col min="1" max="7" width="9.140625" style="1"/>
    <col min="8" max="8" width="6.42578125" style="1" customWidth="1"/>
    <col min="9" max="9" width="9.140625" style="1"/>
    <col min="10" max="10" width="5" style="1" customWidth="1"/>
    <col min="11" max="11" width="9.140625" style="1"/>
    <col min="12" max="12" width="3.42578125" style="1" customWidth="1"/>
    <col min="13" max="13" width="9" style="1" customWidth="1"/>
    <col min="14" max="14" width="8" style="1" customWidth="1"/>
    <col min="15" max="15" width="9.7109375" style="1" bestFit="1" customWidth="1"/>
    <col min="16" max="16384" width="9.140625" style="1"/>
  </cols>
  <sheetData>
    <row r="1" spans="1:19" ht="21.75" customHeight="1" x14ac:dyDescent="0.2">
      <c r="A1" s="790"/>
      <c r="B1" s="791"/>
      <c r="C1" s="791"/>
      <c r="D1" s="791"/>
      <c r="E1" s="791"/>
      <c r="F1" s="791"/>
      <c r="G1" s="791"/>
      <c r="H1" s="791"/>
      <c r="I1" s="791"/>
      <c r="J1" s="791"/>
      <c r="K1" s="791"/>
      <c r="L1" s="791"/>
      <c r="M1" s="93" t="s">
        <v>284</v>
      </c>
      <c r="N1" s="94">
        <v>2023</v>
      </c>
    </row>
    <row r="2" spans="1:19" ht="24.75" customHeight="1" thickBot="1" x14ac:dyDescent="0.25">
      <c r="A2" s="854" t="s">
        <v>343</v>
      </c>
      <c r="B2" s="855"/>
      <c r="C2" s="855"/>
      <c r="D2" s="855"/>
      <c r="E2" s="855"/>
      <c r="F2" s="855"/>
      <c r="G2" s="855"/>
      <c r="H2" s="855"/>
      <c r="I2" s="855"/>
      <c r="J2" s="855"/>
      <c r="K2" s="855"/>
      <c r="L2" s="855"/>
      <c r="M2" s="855"/>
      <c r="N2" s="856"/>
    </row>
    <row r="3" spans="1:19" ht="13.5" customHeight="1" x14ac:dyDescent="0.2">
      <c r="A3" s="846" t="s">
        <v>272</v>
      </c>
      <c r="B3" s="847"/>
      <c r="C3" s="847"/>
      <c r="D3" s="847"/>
      <c r="E3" s="847"/>
      <c r="F3" s="847"/>
      <c r="G3" s="847"/>
      <c r="H3" s="847"/>
      <c r="I3" s="847"/>
      <c r="J3" s="847"/>
      <c r="K3" s="847"/>
      <c r="L3" s="847"/>
      <c r="M3" s="847"/>
      <c r="N3" s="848"/>
    </row>
    <row r="4" spans="1:19" ht="15" customHeight="1" x14ac:dyDescent="0.2">
      <c r="A4" s="852" t="s">
        <v>344</v>
      </c>
      <c r="B4" s="853"/>
      <c r="C4" s="853"/>
      <c r="D4" s="853"/>
      <c r="E4" s="853"/>
      <c r="F4" s="853"/>
      <c r="G4" s="831">
        <f>N1 - 3</f>
        <v>2020</v>
      </c>
      <c r="H4" s="861"/>
      <c r="I4" s="831">
        <f>N1-2</f>
        <v>2021</v>
      </c>
      <c r="J4" s="861"/>
      <c r="K4" s="830">
        <f>N1-1</f>
        <v>2022</v>
      </c>
      <c r="L4" s="830"/>
      <c r="M4" s="849">
        <f>N1</f>
        <v>2023</v>
      </c>
      <c r="N4" s="850"/>
    </row>
    <row r="5" spans="1:19" ht="12.75" customHeight="1" x14ac:dyDescent="0.2">
      <c r="A5" s="859" t="s">
        <v>345</v>
      </c>
      <c r="B5" s="860"/>
      <c r="C5" s="860"/>
      <c r="D5" s="860"/>
      <c r="E5" s="860"/>
      <c r="F5" s="860"/>
      <c r="G5" s="813">
        <v>565</v>
      </c>
      <c r="H5" s="814"/>
      <c r="I5" s="813">
        <v>547</v>
      </c>
      <c r="J5" s="814"/>
      <c r="K5" s="813">
        <v>532</v>
      </c>
      <c r="L5" s="814"/>
      <c r="M5" s="838">
        <v>536</v>
      </c>
      <c r="N5" s="839"/>
    </row>
    <row r="6" spans="1:19" ht="12.75" customHeight="1" x14ac:dyDescent="0.2">
      <c r="A6" s="816" t="s">
        <v>346</v>
      </c>
      <c r="B6" s="817"/>
      <c r="C6" s="817"/>
      <c r="D6" s="817"/>
      <c r="E6" s="817"/>
      <c r="F6" s="817"/>
      <c r="G6" s="813">
        <v>42</v>
      </c>
      <c r="H6" s="814"/>
      <c r="I6" s="813">
        <v>36</v>
      </c>
      <c r="J6" s="814"/>
      <c r="K6" s="813">
        <v>37</v>
      </c>
      <c r="L6" s="814"/>
      <c r="M6" s="838"/>
      <c r="N6" s="839"/>
    </row>
    <row r="7" spans="1:19" hidden="1" x14ac:dyDescent="0.2">
      <c r="A7" s="833"/>
      <c r="B7" s="834"/>
      <c r="C7" s="834"/>
      <c r="D7" s="834"/>
      <c r="E7" s="834"/>
      <c r="F7" s="834"/>
      <c r="G7" s="834"/>
      <c r="H7" s="834"/>
      <c r="I7" s="834"/>
      <c r="J7" s="834"/>
      <c r="K7" s="862"/>
      <c r="L7" s="862"/>
      <c r="M7" s="862"/>
      <c r="N7" s="863"/>
    </row>
    <row r="8" spans="1:19" x14ac:dyDescent="0.2">
      <c r="A8" s="852" t="s">
        <v>344</v>
      </c>
      <c r="B8" s="853"/>
      <c r="C8" s="853"/>
      <c r="D8" s="853"/>
      <c r="E8" s="853"/>
      <c r="F8" s="853"/>
      <c r="G8" s="830">
        <f>N1-3</f>
        <v>2020</v>
      </c>
      <c r="H8" s="830"/>
      <c r="I8" s="831">
        <f>N1-2</f>
        <v>2021</v>
      </c>
      <c r="J8" s="861"/>
      <c r="K8" s="830">
        <f>N1-1</f>
        <v>2022</v>
      </c>
      <c r="L8" s="831"/>
      <c r="M8" s="849">
        <f>N1</f>
        <v>2023</v>
      </c>
      <c r="N8" s="850"/>
      <c r="O8" s="736"/>
    </row>
    <row r="9" spans="1:19" x14ac:dyDescent="0.2">
      <c r="A9" s="857" t="s">
        <v>347</v>
      </c>
      <c r="B9" s="858"/>
      <c r="C9" s="858"/>
      <c r="D9" s="858"/>
      <c r="E9" s="858"/>
      <c r="F9" s="858"/>
      <c r="G9" s="813">
        <v>2</v>
      </c>
      <c r="H9" s="814"/>
      <c r="I9" s="813">
        <v>3</v>
      </c>
      <c r="J9" s="814"/>
      <c r="K9" s="813">
        <v>1</v>
      </c>
      <c r="L9" s="814"/>
      <c r="M9" s="838">
        <v>1</v>
      </c>
      <c r="N9" s="839"/>
      <c r="O9" s="758"/>
    </row>
    <row r="10" spans="1:19" x14ac:dyDescent="0.2">
      <c r="A10" s="816" t="s">
        <v>348</v>
      </c>
      <c r="B10" s="817"/>
      <c r="C10" s="817"/>
      <c r="D10" s="817"/>
      <c r="E10" s="817"/>
      <c r="F10" s="817"/>
      <c r="G10" s="813">
        <v>11</v>
      </c>
      <c r="H10" s="814"/>
      <c r="I10" s="813">
        <v>8</v>
      </c>
      <c r="J10" s="814"/>
      <c r="K10" s="813">
        <v>12</v>
      </c>
      <c r="L10" s="814"/>
      <c r="M10" s="842">
        <v>12</v>
      </c>
      <c r="N10" s="843"/>
      <c r="S10" s="735"/>
    </row>
    <row r="11" spans="1:19" x14ac:dyDescent="0.2">
      <c r="A11" s="816" t="s">
        <v>349</v>
      </c>
      <c r="B11" s="817"/>
      <c r="C11" s="817"/>
      <c r="D11" s="817"/>
      <c r="E11" s="817"/>
      <c r="F11" s="817"/>
      <c r="G11" s="813">
        <v>28</v>
      </c>
      <c r="H11" s="814"/>
      <c r="I11" s="813">
        <v>27</v>
      </c>
      <c r="J11" s="814"/>
      <c r="K11" s="813">
        <v>25</v>
      </c>
      <c r="L11" s="814"/>
      <c r="M11" s="840">
        <v>29</v>
      </c>
      <c r="N11" s="841"/>
    </row>
    <row r="12" spans="1:19" x14ac:dyDescent="0.2">
      <c r="A12" s="833" t="s">
        <v>350</v>
      </c>
      <c r="B12" s="834"/>
      <c r="C12" s="834"/>
      <c r="D12" s="834"/>
      <c r="E12" s="834"/>
      <c r="F12" s="834"/>
      <c r="G12" s="813">
        <v>33</v>
      </c>
      <c r="H12" s="814"/>
      <c r="I12" s="813">
        <v>40</v>
      </c>
      <c r="J12" s="814"/>
      <c r="K12" s="813">
        <v>29</v>
      </c>
      <c r="L12" s="814"/>
      <c r="M12" s="844">
        <v>14</v>
      </c>
      <c r="N12" s="845"/>
    </row>
    <row r="13" spans="1:19" s="95" customFormat="1" ht="12.75" customHeight="1" x14ac:dyDescent="0.15">
      <c r="A13" s="836" t="s">
        <v>351</v>
      </c>
      <c r="B13" s="837"/>
      <c r="C13" s="837"/>
      <c r="D13" s="837"/>
      <c r="E13" s="837"/>
      <c r="F13" s="837"/>
      <c r="G13" s="832">
        <f>N1-3</f>
        <v>2020</v>
      </c>
      <c r="H13" s="832"/>
      <c r="I13" s="832">
        <f>N1-2</f>
        <v>2021</v>
      </c>
      <c r="J13" s="832"/>
      <c r="K13" s="832">
        <f>N1-1</f>
        <v>2022</v>
      </c>
      <c r="L13" s="832"/>
      <c r="M13" s="851">
        <f>N1</f>
        <v>2023</v>
      </c>
      <c r="N13" s="826"/>
    </row>
    <row r="14" spans="1:19" ht="12.75" customHeight="1" x14ac:dyDescent="0.2">
      <c r="A14" s="827" t="s">
        <v>352</v>
      </c>
      <c r="B14" s="828"/>
      <c r="C14" s="828"/>
      <c r="D14" s="828"/>
      <c r="E14" s="829" t="s">
        <v>353</v>
      </c>
      <c r="F14" s="829"/>
      <c r="G14" s="813">
        <v>23</v>
      </c>
      <c r="H14" s="814"/>
      <c r="I14" s="813">
        <v>25</v>
      </c>
      <c r="J14" s="814"/>
      <c r="K14" s="813">
        <v>22</v>
      </c>
      <c r="L14" s="814"/>
      <c r="M14" s="838">
        <v>23</v>
      </c>
      <c r="N14" s="839"/>
    </row>
    <row r="15" spans="1:19" ht="12.75" customHeight="1" x14ac:dyDescent="0.2">
      <c r="A15" s="816" t="s">
        <v>354</v>
      </c>
      <c r="B15" s="817"/>
      <c r="C15" s="817"/>
      <c r="D15" s="817"/>
      <c r="E15" s="812" t="s">
        <v>355</v>
      </c>
      <c r="F15" s="812" t="s">
        <v>355</v>
      </c>
      <c r="G15" s="813">
        <v>40</v>
      </c>
      <c r="H15" s="814"/>
      <c r="I15" s="813">
        <v>35</v>
      </c>
      <c r="J15" s="814"/>
      <c r="K15" s="813">
        <v>37</v>
      </c>
      <c r="L15" s="814"/>
      <c r="M15" s="842">
        <v>37</v>
      </c>
      <c r="N15" s="843"/>
    </row>
    <row r="16" spans="1:19" ht="12.75" customHeight="1" x14ac:dyDescent="0.2">
      <c r="A16" s="816" t="s">
        <v>356</v>
      </c>
      <c r="B16" s="817"/>
      <c r="C16" s="817"/>
      <c r="D16" s="817"/>
      <c r="E16" s="812" t="s">
        <v>357</v>
      </c>
      <c r="F16" s="812" t="s">
        <v>357</v>
      </c>
      <c r="G16" s="813">
        <v>66</v>
      </c>
      <c r="H16" s="814"/>
      <c r="I16" s="813">
        <v>72</v>
      </c>
      <c r="J16" s="814"/>
      <c r="K16" s="813">
        <v>66</v>
      </c>
      <c r="L16" s="814"/>
      <c r="M16" s="840">
        <v>66</v>
      </c>
      <c r="N16" s="841"/>
    </row>
    <row r="17" spans="1:18" x14ac:dyDescent="0.2">
      <c r="A17" s="816" t="s">
        <v>358</v>
      </c>
      <c r="B17" s="817"/>
      <c r="C17" s="817"/>
      <c r="D17" s="817"/>
      <c r="E17" s="812" t="s">
        <v>359</v>
      </c>
      <c r="F17" s="812" t="s">
        <v>359</v>
      </c>
      <c r="G17" s="813">
        <v>279</v>
      </c>
      <c r="H17" s="814"/>
      <c r="I17" s="813">
        <v>257</v>
      </c>
      <c r="J17" s="814"/>
      <c r="K17" s="813">
        <v>250</v>
      </c>
      <c r="L17" s="814"/>
      <c r="M17" s="840">
        <v>252</v>
      </c>
      <c r="N17" s="841"/>
    </row>
    <row r="18" spans="1:18" x14ac:dyDescent="0.2">
      <c r="A18" s="833" t="s">
        <v>360</v>
      </c>
      <c r="B18" s="834"/>
      <c r="C18" s="834"/>
      <c r="D18" s="834"/>
      <c r="E18" s="835" t="s">
        <v>361</v>
      </c>
      <c r="F18" s="835" t="s">
        <v>361</v>
      </c>
      <c r="G18" s="813">
        <v>157</v>
      </c>
      <c r="H18" s="814"/>
      <c r="I18" s="813">
        <v>158</v>
      </c>
      <c r="J18" s="814"/>
      <c r="K18" s="813">
        <v>157</v>
      </c>
      <c r="L18" s="814"/>
      <c r="M18" s="838">
        <v>158</v>
      </c>
      <c r="N18" s="839"/>
      <c r="O18" s="745"/>
    </row>
    <row r="19" spans="1:18" x14ac:dyDescent="0.2">
      <c r="A19" s="836" t="s">
        <v>362</v>
      </c>
      <c r="B19" s="837"/>
      <c r="C19" s="837"/>
      <c r="D19" s="837"/>
      <c r="E19" s="837"/>
      <c r="F19" s="837"/>
      <c r="G19" s="832">
        <f>N1-3</f>
        <v>2020</v>
      </c>
      <c r="H19" s="832"/>
      <c r="I19" s="832">
        <f>N1-2</f>
        <v>2021</v>
      </c>
      <c r="J19" s="832"/>
      <c r="K19" s="832">
        <f>N1-1</f>
        <v>2022</v>
      </c>
      <c r="L19" s="832"/>
      <c r="M19" s="825">
        <f>N1</f>
        <v>2023</v>
      </c>
      <c r="N19" s="826"/>
    </row>
    <row r="20" spans="1:18" x14ac:dyDescent="0.2">
      <c r="A20" s="827" t="s">
        <v>363</v>
      </c>
      <c r="B20" s="828"/>
      <c r="C20" s="828"/>
      <c r="D20" s="828"/>
      <c r="E20" s="829" t="s">
        <v>364</v>
      </c>
      <c r="F20" s="829"/>
      <c r="G20" s="813">
        <v>12</v>
      </c>
      <c r="H20" s="814"/>
      <c r="I20" s="813">
        <v>12</v>
      </c>
      <c r="J20" s="814"/>
      <c r="K20" s="813">
        <v>10</v>
      </c>
      <c r="L20" s="814"/>
      <c r="M20" s="838">
        <v>11</v>
      </c>
      <c r="N20" s="839"/>
    </row>
    <row r="21" spans="1:18" x14ac:dyDescent="0.2">
      <c r="A21" s="816" t="s">
        <v>365</v>
      </c>
      <c r="B21" s="817"/>
      <c r="C21" s="817"/>
      <c r="D21" s="817"/>
      <c r="E21" s="811" t="s">
        <v>366</v>
      </c>
      <c r="F21" s="812"/>
      <c r="G21" s="813">
        <v>45</v>
      </c>
      <c r="H21" s="814"/>
      <c r="I21" s="813">
        <v>42</v>
      </c>
      <c r="J21" s="814"/>
      <c r="K21" s="813">
        <v>48</v>
      </c>
      <c r="L21" s="814"/>
      <c r="M21" s="842">
        <v>48</v>
      </c>
      <c r="N21" s="843"/>
      <c r="Q21" s="808"/>
      <c r="R21" s="808"/>
    </row>
    <row r="22" spans="1:18" x14ac:dyDescent="0.2">
      <c r="A22" s="816" t="s">
        <v>367</v>
      </c>
      <c r="B22" s="817"/>
      <c r="C22" s="817"/>
      <c r="D22" s="817"/>
      <c r="E22" s="812" t="s">
        <v>368</v>
      </c>
      <c r="F22" s="812"/>
      <c r="G22" s="813">
        <v>77</v>
      </c>
      <c r="H22" s="814"/>
      <c r="I22" s="813">
        <v>76</v>
      </c>
      <c r="J22" s="814"/>
      <c r="K22" s="813">
        <v>80</v>
      </c>
      <c r="L22" s="814"/>
      <c r="M22" s="840">
        <v>81</v>
      </c>
      <c r="N22" s="841"/>
      <c r="Q22" s="808"/>
      <c r="R22" s="808"/>
    </row>
    <row r="23" spans="1:18" x14ac:dyDescent="0.2">
      <c r="A23" s="816" t="s">
        <v>369</v>
      </c>
      <c r="B23" s="817"/>
      <c r="C23" s="817"/>
      <c r="D23" s="817"/>
      <c r="E23" s="812" t="s">
        <v>370</v>
      </c>
      <c r="F23" s="812"/>
      <c r="G23" s="813">
        <v>46</v>
      </c>
      <c r="H23" s="814"/>
      <c r="I23" s="813">
        <v>49</v>
      </c>
      <c r="J23" s="814"/>
      <c r="K23" s="813">
        <v>47</v>
      </c>
      <c r="L23" s="814"/>
      <c r="M23" s="840">
        <v>47</v>
      </c>
      <c r="N23" s="841"/>
      <c r="Q23" s="808"/>
      <c r="R23" s="808"/>
    </row>
    <row r="24" spans="1:18" x14ac:dyDescent="0.2">
      <c r="A24" s="833"/>
      <c r="B24" s="834"/>
      <c r="C24" s="834"/>
      <c r="D24" s="834"/>
      <c r="E24" s="835"/>
      <c r="F24" s="835"/>
      <c r="G24" s="874"/>
      <c r="H24" s="874"/>
      <c r="I24" s="871"/>
      <c r="J24" s="871"/>
      <c r="K24" s="871"/>
      <c r="L24" s="871"/>
      <c r="M24" s="840"/>
      <c r="N24" s="841"/>
      <c r="Q24" s="808"/>
      <c r="R24" s="808"/>
    </row>
    <row r="25" spans="1:18" ht="15.75" customHeight="1" thickBot="1" x14ac:dyDescent="0.25">
      <c r="A25" s="96" t="s">
        <v>371</v>
      </c>
      <c r="B25" s="97"/>
      <c r="C25" s="98"/>
      <c r="D25" s="99"/>
      <c r="E25" s="100"/>
      <c r="F25" s="97"/>
      <c r="G25" s="98"/>
      <c r="H25" s="101"/>
      <c r="I25" s="882"/>
      <c r="J25" s="883"/>
      <c r="K25" s="883"/>
      <c r="L25" s="884"/>
      <c r="M25" s="877"/>
      <c r="N25" s="878"/>
    </row>
    <row r="27" spans="1:18" ht="13.5" thickBot="1" x14ac:dyDescent="0.25"/>
    <row r="28" spans="1:18" x14ac:dyDescent="0.2">
      <c r="A28" s="879" t="s">
        <v>372</v>
      </c>
      <c r="B28" s="880"/>
      <c r="C28" s="880"/>
      <c r="D28" s="880"/>
      <c r="E28" s="880"/>
      <c r="F28" s="880"/>
      <c r="G28" s="880"/>
      <c r="H28" s="880"/>
      <c r="I28" s="880"/>
      <c r="J28" s="880"/>
      <c r="K28" s="880"/>
      <c r="L28" s="880"/>
      <c r="M28" s="880"/>
      <c r="N28" s="881"/>
    </row>
    <row r="29" spans="1:18" x14ac:dyDescent="0.2">
      <c r="A29" s="872" t="s">
        <v>21</v>
      </c>
      <c r="B29" s="873"/>
      <c r="C29" s="873"/>
      <c r="D29" s="873"/>
      <c r="E29" s="873"/>
      <c r="F29" s="873"/>
      <c r="G29" s="873"/>
      <c r="H29" s="873"/>
      <c r="I29" s="873"/>
      <c r="J29" s="873"/>
      <c r="K29" s="873"/>
      <c r="L29" s="873"/>
      <c r="M29" s="875">
        <v>1</v>
      </c>
      <c r="N29" s="876"/>
    </row>
    <row r="30" spans="1:18" x14ac:dyDescent="0.2">
      <c r="A30" s="820" t="s">
        <v>373</v>
      </c>
      <c r="B30" s="815"/>
      <c r="C30" s="815"/>
      <c r="D30" s="815"/>
      <c r="E30" s="815"/>
      <c r="F30" s="815"/>
      <c r="G30" s="815"/>
      <c r="H30" s="815"/>
      <c r="I30" s="815"/>
      <c r="J30" s="815"/>
      <c r="K30" s="815"/>
      <c r="L30" s="815"/>
      <c r="M30" s="864"/>
      <c r="N30" s="865"/>
    </row>
    <row r="31" spans="1:18" ht="13.5" customHeight="1" x14ac:dyDescent="0.2">
      <c r="A31" s="822" t="s">
        <v>374</v>
      </c>
      <c r="B31" s="823"/>
      <c r="C31" s="823"/>
      <c r="D31" s="823"/>
      <c r="E31" s="823"/>
      <c r="F31" s="823"/>
      <c r="G31" s="823"/>
      <c r="H31" s="823"/>
      <c r="I31" s="823"/>
      <c r="J31" s="823"/>
      <c r="K31" s="823"/>
      <c r="L31" s="823"/>
      <c r="M31" s="823"/>
      <c r="N31" s="824"/>
    </row>
    <row r="32" spans="1:18" x14ac:dyDescent="0.2">
      <c r="A32" s="820" t="s">
        <v>375</v>
      </c>
      <c r="B32" s="815"/>
      <c r="C32" s="815"/>
      <c r="D32" s="815"/>
      <c r="E32" s="815"/>
      <c r="F32" s="815"/>
      <c r="G32" s="815"/>
      <c r="H32" s="815"/>
      <c r="I32" s="815"/>
      <c r="J32" s="815"/>
      <c r="K32" s="815"/>
      <c r="L32" s="815"/>
      <c r="M32" s="864"/>
      <c r="N32" s="865"/>
    </row>
    <row r="33" spans="1:14" ht="13.5" thickBot="1" x14ac:dyDescent="0.25">
      <c r="A33" s="821" t="s">
        <v>376</v>
      </c>
      <c r="B33" s="810"/>
      <c r="C33" s="810"/>
      <c r="D33" s="810"/>
      <c r="E33" s="810"/>
      <c r="F33" s="810"/>
      <c r="G33" s="810"/>
      <c r="H33" s="810"/>
      <c r="I33" s="810"/>
      <c r="J33" s="810"/>
      <c r="K33" s="810"/>
      <c r="L33" s="810"/>
      <c r="M33" s="818"/>
      <c r="N33" s="819"/>
    </row>
    <row r="35" spans="1:14" ht="13.5" thickBot="1" x14ac:dyDescent="0.25"/>
    <row r="36" spans="1:14" x14ac:dyDescent="0.2">
      <c r="A36" s="846" t="s">
        <v>377</v>
      </c>
      <c r="B36" s="847"/>
      <c r="C36" s="847"/>
      <c r="D36" s="847"/>
      <c r="E36" s="847"/>
      <c r="F36" s="847"/>
      <c r="G36" s="847"/>
      <c r="H36" s="847"/>
      <c r="I36" s="847"/>
      <c r="J36" s="847"/>
      <c r="K36" s="847"/>
      <c r="L36" s="847"/>
      <c r="M36" s="847"/>
      <c r="N36" s="848"/>
    </row>
    <row r="37" spans="1:14" x14ac:dyDescent="0.2">
      <c r="A37" s="102" t="s">
        <v>378</v>
      </c>
      <c r="B37" s="103"/>
      <c r="C37" s="103"/>
      <c r="D37" s="103"/>
      <c r="E37" s="103"/>
      <c r="F37" s="103"/>
      <c r="G37" s="832">
        <f>N1-3</f>
        <v>2020</v>
      </c>
      <c r="H37" s="832"/>
      <c r="I37" s="832">
        <f>N1-2</f>
        <v>2021</v>
      </c>
      <c r="J37" s="832"/>
      <c r="K37" s="832">
        <f>N1-1</f>
        <v>2022</v>
      </c>
      <c r="L37" s="832"/>
      <c r="M37" s="851">
        <f>N1</f>
        <v>2023</v>
      </c>
      <c r="N37" s="826"/>
    </row>
    <row r="38" spans="1:14" x14ac:dyDescent="0.2">
      <c r="A38" s="868" t="s">
        <v>379</v>
      </c>
      <c r="B38" s="866"/>
      <c r="C38" s="866"/>
      <c r="D38" s="104" t="s">
        <v>380</v>
      </c>
      <c r="E38" s="866"/>
      <c r="F38" s="867"/>
      <c r="G38" s="858"/>
      <c r="H38" s="858"/>
      <c r="I38" s="858"/>
      <c r="J38" s="858"/>
      <c r="K38" s="858"/>
      <c r="L38" s="858"/>
      <c r="M38" s="869"/>
      <c r="N38" s="870"/>
    </row>
    <row r="39" spans="1:14" x14ac:dyDescent="0.2">
      <c r="A39" s="793" t="s">
        <v>127</v>
      </c>
      <c r="B39" s="794"/>
      <c r="C39" s="794"/>
      <c r="D39" s="105" t="s">
        <v>380</v>
      </c>
      <c r="E39" s="794"/>
      <c r="F39" s="809"/>
      <c r="G39" s="815">
        <v>1</v>
      </c>
      <c r="H39" s="815"/>
      <c r="I39" s="815">
        <v>1</v>
      </c>
      <c r="J39" s="815"/>
      <c r="K39" s="815">
        <v>1</v>
      </c>
      <c r="L39" s="815"/>
      <c r="M39" s="795"/>
      <c r="N39" s="796"/>
    </row>
    <row r="40" spans="1:14" x14ac:dyDescent="0.2">
      <c r="A40" s="793" t="s">
        <v>128</v>
      </c>
      <c r="B40" s="794"/>
      <c r="C40" s="794"/>
      <c r="D40" s="105" t="s">
        <v>380</v>
      </c>
      <c r="E40" s="794"/>
      <c r="F40" s="809"/>
      <c r="G40" s="815">
        <v>2</v>
      </c>
      <c r="H40" s="815"/>
      <c r="I40" s="815">
        <v>2</v>
      </c>
      <c r="J40" s="815"/>
      <c r="K40" s="815">
        <v>2</v>
      </c>
      <c r="L40" s="815"/>
      <c r="M40" s="795"/>
      <c r="N40" s="796"/>
    </row>
    <row r="41" spans="1:14" x14ac:dyDescent="0.2">
      <c r="A41" s="793" t="s">
        <v>129</v>
      </c>
      <c r="B41" s="794"/>
      <c r="C41" s="794"/>
      <c r="D41" s="105" t="s">
        <v>380</v>
      </c>
      <c r="E41" s="794"/>
      <c r="F41" s="809"/>
      <c r="G41" s="815"/>
      <c r="H41" s="815"/>
      <c r="I41" s="815"/>
      <c r="J41" s="815"/>
      <c r="K41" s="815"/>
      <c r="L41" s="815"/>
      <c r="M41" s="795"/>
      <c r="N41" s="796"/>
    </row>
    <row r="42" spans="1:14" ht="13.5" thickBot="1" x14ac:dyDescent="0.25">
      <c r="A42" s="802" t="s">
        <v>130</v>
      </c>
      <c r="B42" s="803"/>
      <c r="C42" s="803"/>
      <c r="D42" s="106" t="s">
        <v>380</v>
      </c>
      <c r="E42" s="799"/>
      <c r="F42" s="800"/>
      <c r="G42" s="801"/>
      <c r="H42" s="801"/>
      <c r="I42" s="801"/>
      <c r="J42" s="801"/>
      <c r="K42" s="801"/>
      <c r="L42" s="801"/>
      <c r="M42" s="804"/>
      <c r="N42" s="805"/>
    </row>
    <row r="43" spans="1:14" x14ac:dyDescent="0.2">
      <c r="E43" s="790" t="s">
        <v>381</v>
      </c>
      <c r="F43" s="807"/>
      <c r="G43" s="806">
        <f>(G38+G39+G40+G41+G42)</f>
        <v>3</v>
      </c>
      <c r="H43" s="807"/>
      <c r="I43" s="806">
        <f>(I38+I39+I40+I41+I42)</f>
        <v>3</v>
      </c>
      <c r="J43" s="807"/>
      <c r="K43" s="806">
        <f>(K38+K39+K40+K41+K42)</f>
        <v>3</v>
      </c>
      <c r="L43" s="807"/>
      <c r="M43" s="797">
        <f>(M38+M39+M40+M41+M42)</f>
        <v>0</v>
      </c>
      <c r="N43" s="798"/>
    </row>
    <row r="46" spans="1:14" x14ac:dyDescent="0.2">
      <c r="A46" s="789"/>
      <c r="B46" s="789"/>
      <c r="C46" s="789"/>
      <c r="E46" s="107"/>
    </row>
    <row r="48" spans="1:14" x14ac:dyDescent="0.2">
      <c r="A48" s="789"/>
      <c r="B48" s="789"/>
    </row>
    <row r="49" spans="1:2" x14ac:dyDescent="0.2">
      <c r="A49" s="789"/>
      <c r="B49" s="789"/>
    </row>
    <row r="50" spans="1:2" x14ac:dyDescent="0.2">
      <c r="A50" s="789"/>
      <c r="B50" s="789"/>
    </row>
    <row r="51" spans="1:2" x14ac:dyDescent="0.2">
      <c r="A51" s="789"/>
      <c r="B51" s="789"/>
    </row>
    <row r="52" spans="1:2" x14ac:dyDescent="0.2">
      <c r="A52" s="789"/>
      <c r="B52" s="789"/>
    </row>
    <row r="53" spans="1:2" x14ac:dyDescent="0.2">
      <c r="A53" s="789"/>
      <c r="B53" s="789"/>
    </row>
    <row r="54" spans="1:2" x14ac:dyDescent="0.2">
      <c r="A54" s="789"/>
      <c r="B54" s="789"/>
    </row>
    <row r="55" spans="1:2" x14ac:dyDescent="0.2">
      <c r="A55" s="789"/>
      <c r="B55" s="789"/>
    </row>
    <row r="56" spans="1:2" x14ac:dyDescent="0.2">
      <c r="A56" s="789"/>
      <c r="B56" s="789"/>
    </row>
    <row r="57" spans="1:2" x14ac:dyDescent="0.2">
      <c r="A57" s="789"/>
      <c r="B57" s="789"/>
    </row>
    <row r="58" spans="1:2" x14ac:dyDescent="0.2">
      <c r="A58" s="789"/>
      <c r="B58" s="789"/>
    </row>
    <row r="59" spans="1:2" x14ac:dyDescent="0.2">
      <c r="A59" s="789"/>
      <c r="B59" s="789"/>
    </row>
    <row r="60" spans="1:2" x14ac:dyDescent="0.2">
      <c r="A60" s="789"/>
      <c r="B60" s="789"/>
    </row>
    <row r="61" spans="1:2" x14ac:dyDescent="0.2">
      <c r="A61" s="789"/>
      <c r="B61" s="789"/>
    </row>
    <row r="62" spans="1:2" x14ac:dyDescent="0.2">
      <c r="A62" s="789"/>
      <c r="B62" s="789"/>
    </row>
    <row r="63" spans="1:2" x14ac:dyDescent="0.2">
      <c r="A63" s="789"/>
      <c r="B63" s="789"/>
    </row>
    <row r="64" spans="1:2" x14ac:dyDescent="0.2">
      <c r="A64" s="789"/>
      <c r="B64" s="789"/>
    </row>
  </sheetData>
  <mergeCells count="192">
    <mergeCell ref="K24:L24"/>
    <mergeCell ref="M24:N24"/>
    <mergeCell ref="A29:L29"/>
    <mergeCell ref="A24:D24"/>
    <mergeCell ref="E24:F24"/>
    <mergeCell ref="G24:H24"/>
    <mergeCell ref="I24:J24"/>
    <mergeCell ref="M29:N29"/>
    <mergeCell ref="M25:N25"/>
    <mergeCell ref="A28:N28"/>
    <mergeCell ref="I25:L25"/>
    <mergeCell ref="M30:N30"/>
    <mergeCell ref="M32:N32"/>
    <mergeCell ref="E38:F38"/>
    <mergeCell ref="A38:C38"/>
    <mergeCell ref="M38:N38"/>
    <mergeCell ref="A41:C41"/>
    <mergeCell ref="M41:N41"/>
    <mergeCell ref="E39:F39"/>
    <mergeCell ref="K38:L38"/>
    <mergeCell ref="K37:L37"/>
    <mergeCell ref="M37:N37"/>
    <mergeCell ref="E41:F41"/>
    <mergeCell ref="A30:C30"/>
    <mergeCell ref="D30:L30"/>
    <mergeCell ref="G37:H37"/>
    <mergeCell ref="I37:J37"/>
    <mergeCell ref="G41:H41"/>
    <mergeCell ref="I41:J41"/>
    <mergeCell ref="K41:L41"/>
    <mergeCell ref="G38:H38"/>
    <mergeCell ref="I38:J38"/>
    <mergeCell ref="G40:H40"/>
    <mergeCell ref="I40:J40"/>
    <mergeCell ref="K40:L40"/>
    <mergeCell ref="K20:L20"/>
    <mergeCell ref="M20:N20"/>
    <mergeCell ref="K21:L21"/>
    <mergeCell ref="M21:N21"/>
    <mergeCell ref="I22:J22"/>
    <mergeCell ref="K23:L23"/>
    <mergeCell ref="G15:H15"/>
    <mergeCell ref="K5:L5"/>
    <mergeCell ref="M11:N11"/>
    <mergeCell ref="G16:H16"/>
    <mergeCell ref="G17:H17"/>
    <mergeCell ref="G18:H18"/>
    <mergeCell ref="G20:H20"/>
    <mergeCell ref="G21:H21"/>
    <mergeCell ref="G22:H22"/>
    <mergeCell ref="G19:H19"/>
    <mergeCell ref="M23:N23"/>
    <mergeCell ref="K22:L22"/>
    <mergeCell ref="M22:N22"/>
    <mergeCell ref="I23:J23"/>
    <mergeCell ref="G7:N7"/>
    <mergeCell ref="G14:H14"/>
    <mergeCell ref="M16:N16"/>
    <mergeCell ref="K16:L16"/>
    <mergeCell ref="A1:L1"/>
    <mergeCell ref="A4:F4"/>
    <mergeCell ref="A2:N2"/>
    <mergeCell ref="E16:F16"/>
    <mergeCell ref="I6:J6"/>
    <mergeCell ref="K6:L6"/>
    <mergeCell ref="M5:N5"/>
    <mergeCell ref="M6:N6"/>
    <mergeCell ref="A9:F9"/>
    <mergeCell ref="A3:N3"/>
    <mergeCell ref="A6:F6"/>
    <mergeCell ref="A5:F5"/>
    <mergeCell ref="G4:H4"/>
    <mergeCell ref="I4:J4"/>
    <mergeCell ref="I5:J5"/>
    <mergeCell ref="I8:J8"/>
    <mergeCell ref="A8:F8"/>
    <mergeCell ref="G5:H5"/>
    <mergeCell ref="G6:H6"/>
    <mergeCell ref="G9:H9"/>
    <mergeCell ref="G10:H10"/>
    <mergeCell ref="G11:H11"/>
    <mergeCell ref="A11:F11"/>
    <mergeCell ref="A13:F13"/>
    <mergeCell ref="I39:J39"/>
    <mergeCell ref="K39:L39"/>
    <mergeCell ref="A36:N36"/>
    <mergeCell ref="K4:L4"/>
    <mergeCell ref="M4:N4"/>
    <mergeCell ref="M8:N8"/>
    <mergeCell ref="K12:L12"/>
    <mergeCell ref="M14:N14"/>
    <mergeCell ref="A7:F7"/>
    <mergeCell ref="A12:F12"/>
    <mergeCell ref="K15:L15"/>
    <mergeCell ref="M15:N15"/>
    <mergeCell ref="I12:J12"/>
    <mergeCell ref="I13:J13"/>
    <mergeCell ref="I11:J11"/>
    <mergeCell ref="G8:H8"/>
    <mergeCell ref="I14:J14"/>
    <mergeCell ref="M13:N13"/>
    <mergeCell ref="A15:D15"/>
    <mergeCell ref="E15:F15"/>
    <mergeCell ref="G13:H13"/>
    <mergeCell ref="A10:F10"/>
    <mergeCell ref="A14:D14"/>
    <mergeCell ref="E14:F14"/>
    <mergeCell ref="I18:J18"/>
    <mergeCell ref="K14:L14"/>
    <mergeCell ref="I15:J15"/>
    <mergeCell ref="M9:N9"/>
    <mergeCell ref="M10:N10"/>
    <mergeCell ref="M12:N12"/>
    <mergeCell ref="K11:L11"/>
    <mergeCell ref="K18:L18"/>
    <mergeCell ref="G12:H12"/>
    <mergeCell ref="M19:N19"/>
    <mergeCell ref="A20:D20"/>
    <mergeCell ref="E20:F20"/>
    <mergeCell ref="I20:J20"/>
    <mergeCell ref="A21:D21"/>
    <mergeCell ref="A16:D16"/>
    <mergeCell ref="I16:J16"/>
    <mergeCell ref="I17:J17"/>
    <mergeCell ref="K8:L8"/>
    <mergeCell ref="K13:L13"/>
    <mergeCell ref="K9:L9"/>
    <mergeCell ref="I10:J10"/>
    <mergeCell ref="K10:L10"/>
    <mergeCell ref="I9:J9"/>
    <mergeCell ref="K17:L17"/>
    <mergeCell ref="I19:J19"/>
    <mergeCell ref="K19:L19"/>
    <mergeCell ref="A18:D18"/>
    <mergeCell ref="E18:F18"/>
    <mergeCell ref="A17:D17"/>
    <mergeCell ref="E17:F17"/>
    <mergeCell ref="A19:F19"/>
    <mergeCell ref="M18:N18"/>
    <mergeCell ref="M17:N17"/>
    <mergeCell ref="A64:B64"/>
    <mergeCell ref="A61:B61"/>
    <mergeCell ref="A62:B62"/>
    <mergeCell ref="A60:B60"/>
    <mergeCell ref="A49:B49"/>
    <mergeCell ref="A59:B59"/>
    <mergeCell ref="A50:B50"/>
    <mergeCell ref="A51:B51"/>
    <mergeCell ref="A63:B63"/>
    <mergeCell ref="A52:B52"/>
    <mergeCell ref="A58:B58"/>
    <mergeCell ref="Q21:R21"/>
    <mergeCell ref="Q22:R22"/>
    <mergeCell ref="Q23:R23"/>
    <mergeCell ref="Q24:R24"/>
    <mergeCell ref="A46:C46"/>
    <mergeCell ref="A57:B57"/>
    <mergeCell ref="E40:F40"/>
    <mergeCell ref="M39:N39"/>
    <mergeCell ref="D33:L33"/>
    <mergeCell ref="E21:F21"/>
    <mergeCell ref="I21:J21"/>
    <mergeCell ref="G39:H39"/>
    <mergeCell ref="A39:C39"/>
    <mergeCell ref="A22:D22"/>
    <mergeCell ref="E22:F22"/>
    <mergeCell ref="A23:D23"/>
    <mergeCell ref="E23:F23"/>
    <mergeCell ref="G23:H23"/>
    <mergeCell ref="M33:N33"/>
    <mergeCell ref="A32:C32"/>
    <mergeCell ref="A33:C33"/>
    <mergeCell ref="A31:N31"/>
    <mergeCell ref="D32:L32"/>
    <mergeCell ref="A56:B56"/>
    <mergeCell ref="A48:B48"/>
    <mergeCell ref="A40:C40"/>
    <mergeCell ref="M40:N40"/>
    <mergeCell ref="A53:B53"/>
    <mergeCell ref="A54:B54"/>
    <mergeCell ref="A55:B55"/>
    <mergeCell ref="M43:N43"/>
    <mergeCell ref="E42:F42"/>
    <mergeCell ref="G42:H42"/>
    <mergeCell ref="A42:C42"/>
    <mergeCell ref="M42:N42"/>
    <mergeCell ref="I42:J42"/>
    <mergeCell ref="K42:L42"/>
    <mergeCell ref="G43:H43"/>
    <mergeCell ref="I43:J43"/>
    <mergeCell ref="E43:F43"/>
    <mergeCell ref="K43:L43"/>
  </mergeCells>
  <phoneticPr fontId="0" type="noConversion"/>
  <pageMargins left="0" right="0" top="0.6692913385826772" bottom="0.19685039370078741" header="0.19685039370078741" footer="0.19685039370078741"/>
  <pageSetup paperSize="9" scale="93" orientation="portrait"/>
  <headerFooter alignWithMargins="0">
    <oddHeader>&amp;C&amp;B</oddHeader>
    <oddFooter>&amp;R&amp;P</oddFooter>
  </headerFooter>
  <ignoredErrors>
    <ignoredError sqref="M13 M1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rgb="FFFFFF00"/>
    <pageSetUpPr fitToPage="1"/>
  </sheetPr>
  <dimension ref="A1:M103"/>
  <sheetViews>
    <sheetView topLeftCell="A13" zoomScaleNormal="100" workbookViewId="0">
      <selection activeCell="K43" sqref="K43:L43"/>
    </sheetView>
  </sheetViews>
  <sheetFormatPr defaultColWidth="9.140625" defaultRowHeight="12.75" x14ac:dyDescent="0.2"/>
  <cols>
    <col min="1" max="4" width="9.140625" style="143"/>
    <col min="5" max="5" width="14" style="143" customWidth="1"/>
    <col min="6" max="6" width="12.7109375" style="143" customWidth="1"/>
    <col min="7" max="10" width="12.7109375" style="143" bestFit="1" customWidth="1"/>
    <col min="11" max="11" width="13.42578125" style="143" customWidth="1"/>
    <col min="12" max="12" width="12.7109375" style="143" bestFit="1" customWidth="1"/>
    <col min="13" max="16384" width="9.140625" style="143"/>
  </cols>
  <sheetData>
    <row r="1" spans="1:12" ht="21.75" customHeight="1" x14ac:dyDescent="0.2">
      <c r="A1" s="976"/>
      <c r="B1" s="977"/>
      <c r="C1" s="977"/>
      <c r="D1" s="977"/>
      <c r="E1" s="977"/>
      <c r="F1" s="977"/>
      <c r="G1" s="977"/>
      <c r="H1" s="977"/>
      <c r="I1" s="977"/>
      <c r="J1" s="977"/>
      <c r="K1" s="347" t="s">
        <v>284</v>
      </c>
      <c r="L1" s="348">
        <f>Caratteristiche!N1</f>
        <v>2023</v>
      </c>
    </row>
    <row r="2" spans="1:12" ht="24.75" customHeight="1" thickBot="1" x14ac:dyDescent="0.25">
      <c r="A2" s="978" t="s">
        <v>520</v>
      </c>
      <c r="B2" s="979"/>
      <c r="C2" s="979"/>
      <c r="D2" s="979"/>
      <c r="E2" s="979"/>
      <c r="F2" s="979"/>
      <c r="G2" s="979"/>
      <c r="H2" s="979"/>
      <c r="I2" s="979"/>
      <c r="J2" s="979"/>
      <c r="K2" s="979"/>
      <c r="L2" s="980"/>
    </row>
    <row r="3" spans="1:12" x14ac:dyDescent="0.2">
      <c r="A3" s="986" t="s">
        <v>132</v>
      </c>
      <c r="B3" s="987"/>
      <c r="C3" s="987"/>
      <c r="D3" s="987"/>
      <c r="E3" s="987"/>
      <c r="F3" s="987"/>
      <c r="G3" s="987"/>
      <c r="H3" s="987"/>
      <c r="I3" s="987"/>
      <c r="J3" s="987"/>
      <c r="K3" s="987"/>
      <c r="L3" s="988"/>
    </row>
    <row r="4" spans="1:12" ht="16.5" customHeight="1" x14ac:dyDescent="0.2">
      <c r="A4" s="1011" t="s">
        <v>133</v>
      </c>
      <c r="B4" s="1012"/>
      <c r="C4" s="1012"/>
      <c r="D4" s="1013"/>
      <c r="E4" s="981">
        <f>$L$1-3</f>
        <v>2020</v>
      </c>
      <c r="F4" s="982"/>
      <c r="G4" s="981">
        <f>$L$1-2</f>
        <v>2021</v>
      </c>
      <c r="H4" s="982"/>
      <c r="I4" s="981">
        <f>$L$1-1</f>
        <v>2022</v>
      </c>
      <c r="J4" s="982"/>
      <c r="K4" s="981">
        <f>$L$1</f>
        <v>2023</v>
      </c>
      <c r="L4" s="983"/>
    </row>
    <row r="5" spans="1:12" ht="18" customHeight="1" x14ac:dyDescent="0.2">
      <c r="A5" s="1014"/>
      <c r="B5" s="1015"/>
      <c r="C5" s="1015"/>
      <c r="D5" s="1016"/>
      <c r="E5" s="349" t="s">
        <v>134</v>
      </c>
      <c r="F5" s="350" t="s">
        <v>135</v>
      </c>
      <c r="G5" s="349" t="s">
        <v>134</v>
      </c>
      <c r="H5" s="350" t="s">
        <v>135</v>
      </c>
      <c r="I5" s="349" t="s">
        <v>134</v>
      </c>
      <c r="J5" s="350" t="s">
        <v>135</v>
      </c>
      <c r="K5" s="566" t="s">
        <v>134</v>
      </c>
      <c r="L5" s="567" t="s">
        <v>135</v>
      </c>
    </row>
    <row r="6" spans="1:12" ht="24.75" customHeight="1" x14ac:dyDescent="0.2">
      <c r="A6" s="995" t="s">
        <v>487</v>
      </c>
      <c r="B6" s="996"/>
      <c r="C6" s="996"/>
      <c r="D6" s="997"/>
      <c r="E6" s="730">
        <v>102540</v>
      </c>
      <c r="F6" s="734"/>
      <c r="G6" s="730">
        <f>1950.19+45331.08+54085.68</f>
        <v>101366.95000000001</v>
      </c>
      <c r="H6" s="734"/>
      <c r="I6" s="730">
        <f>2000+201489.8+44744.33</f>
        <v>248234.13</v>
      </c>
      <c r="J6" s="352"/>
      <c r="K6" s="568">
        <f>2447.51+152013.59+3000</f>
        <v>157461.1</v>
      </c>
      <c r="L6" s="352"/>
    </row>
    <row r="7" spans="1:12" ht="24.75" customHeight="1" x14ac:dyDescent="0.2">
      <c r="A7" s="995" t="s">
        <v>116</v>
      </c>
      <c r="B7" s="996"/>
      <c r="C7" s="996"/>
      <c r="D7" s="997"/>
      <c r="E7" s="730">
        <v>376994.06</v>
      </c>
      <c r="F7" s="351">
        <v>330553</v>
      </c>
      <c r="G7" s="730">
        <v>373280.38</v>
      </c>
      <c r="H7" s="730">
        <v>327195.62</v>
      </c>
      <c r="I7" s="730">
        <v>420383.13</v>
      </c>
      <c r="J7" s="546">
        <v>365577.65</v>
      </c>
      <c r="K7" s="568">
        <v>296333.56</v>
      </c>
      <c r="L7" s="570">
        <v>196249.24</v>
      </c>
    </row>
    <row r="8" spans="1:12" ht="24.75" customHeight="1" x14ac:dyDescent="0.2">
      <c r="A8" s="995" t="s">
        <v>117</v>
      </c>
      <c r="B8" s="996"/>
      <c r="C8" s="996"/>
      <c r="D8" s="997"/>
      <c r="E8" s="730">
        <v>89422.9</v>
      </c>
      <c r="F8" s="351">
        <v>73504.59</v>
      </c>
      <c r="G8" s="730">
        <v>58407.9</v>
      </c>
      <c r="H8" s="730">
        <v>56223.9</v>
      </c>
      <c r="I8" s="730">
        <v>134945.31</v>
      </c>
      <c r="J8" s="546">
        <v>65186.81</v>
      </c>
      <c r="K8" s="568">
        <v>37701.730000000003</v>
      </c>
      <c r="L8" s="570">
        <v>37701.730000000003</v>
      </c>
    </row>
    <row r="9" spans="1:12" ht="24.75" customHeight="1" x14ac:dyDescent="0.2">
      <c r="A9" s="995" t="s">
        <v>118</v>
      </c>
      <c r="B9" s="996"/>
      <c r="C9" s="996"/>
      <c r="D9" s="997"/>
      <c r="E9" s="730">
        <v>77642.539999999994</v>
      </c>
      <c r="F9" s="351">
        <v>50482.62</v>
      </c>
      <c r="G9" s="730">
        <v>96334.95</v>
      </c>
      <c r="H9" s="730">
        <v>68726.45</v>
      </c>
      <c r="I9" s="730">
        <v>109555.91</v>
      </c>
      <c r="J9" s="546">
        <v>83983.7</v>
      </c>
      <c r="K9" s="568">
        <v>43861.67</v>
      </c>
      <c r="L9" s="570">
        <v>38762.699999999997</v>
      </c>
    </row>
    <row r="10" spans="1:12" ht="24.75" customHeight="1" x14ac:dyDescent="0.2">
      <c r="A10" s="995" t="s">
        <v>22</v>
      </c>
      <c r="B10" s="996"/>
      <c r="C10" s="996"/>
      <c r="D10" s="997"/>
      <c r="E10" s="730">
        <v>94513.37</v>
      </c>
      <c r="F10" s="351">
        <v>44384.58</v>
      </c>
      <c r="G10" s="730">
        <v>391600.81</v>
      </c>
      <c r="H10" s="730">
        <v>125950.41</v>
      </c>
      <c r="I10" s="730">
        <v>253446.64</v>
      </c>
      <c r="J10" s="546">
        <v>61529.17</v>
      </c>
      <c r="K10" s="568">
        <v>96509.99</v>
      </c>
      <c r="L10" s="570">
        <v>7719.47</v>
      </c>
    </row>
    <row r="11" spans="1:12" ht="24.75" customHeight="1" x14ac:dyDescent="0.2">
      <c r="A11" s="995" t="s">
        <v>511</v>
      </c>
      <c r="B11" s="996"/>
      <c r="C11" s="996"/>
      <c r="D11" s="997"/>
      <c r="E11" s="730"/>
      <c r="F11" s="351"/>
      <c r="G11" s="730">
        <v>0</v>
      </c>
      <c r="H11" s="730">
        <v>0</v>
      </c>
      <c r="I11" s="730">
        <v>10591.73</v>
      </c>
      <c r="J11" s="546">
        <v>10591.73</v>
      </c>
      <c r="K11" s="568">
        <v>174391.19</v>
      </c>
      <c r="L11" s="570">
        <v>174391.19</v>
      </c>
    </row>
    <row r="12" spans="1:12" ht="24.75" customHeight="1" x14ac:dyDescent="0.2">
      <c r="A12" s="998" t="s">
        <v>23</v>
      </c>
      <c r="B12" s="999"/>
      <c r="C12" s="999"/>
      <c r="D12" s="1000"/>
      <c r="E12" s="733">
        <v>72757.06</v>
      </c>
      <c r="F12" s="353">
        <v>70257.06</v>
      </c>
      <c r="G12" s="733">
        <v>91227.06</v>
      </c>
      <c r="H12" s="730">
        <v>88727.06</v>
      </c>
      <c r="I12" s="730">
        <v>125512.36</v>
      </c>
      <c r="J12" s="786">
        <v>122417.46</v>
      </c>
      <c r="K12" s="569">
        <v>72436.58</v>
      </c>
      <c r="L12" s="571">
        <v>69936.58</v>
      </c>
    </row>
    <row r="13" spans="1:12" ht="24.75" customHeight="1" thickBot="1" x14ac:dyDescent="0.25">
      <c r="A13" s="1017" t="s">
        <v>24</v>
      </c>
      <c r="B13" s="1018"/>
      <c r="C13" s="1018"/>
      <c r="D13" s="1019"/>
      <c r="E13" s="354">
        <f t="shared" ref="E13:J13" si="0">SUM(E7:E12)</f>
        <v>711329.92999999993</v>
      </c>
      <c r="F13" s="354">
        <f t="shared" si="0"/>
        <v>569181.85</v>
      </c>
      <c r="G13" s="354">
        <f t="shared" si="0"/>
        <v>1010851.1000000001</v>
      </c>
      <c r="H13" s="354">
        <f t="shared" si="0"/>
        <v>666823.43999999994</v>
      </c>
      <c r="I13" s="743">
        <f t="shared" si="0"/>
        <v>1054435.08</v>
      </c>
      <c r="J13" s="354">
        <f t="shared" si="0"/>
        <v>709286.52</v>
      </c>
      <c r="K13" s="354">
        <f>SUM(K6:K12)</f>
        <v>878695.82</v>
      </c>
      <c r="L13" s="355">
        <f>SUM(L7:L12)</f>
        <v>524760.90999999992</v>
      </c>
    </row>
    <row r="14" spans="1:12" ht="14.25" customHeight="1" thickBot="1" x14ac:dyDescent="0.25">
      <c r="A14" s="356"/>
      <c r="B14" s="356"/>
      <c r="C14" s="356"/>
      <c r="D14" s="356"/>
      <c r="E14" s="356"/>
      <c r="F14" s="356"/>
      <c r="G14" s="356"/>
      <c r="H14" s="356"/>
      <c r="I14" s="356"/>
      <c r="J14" s="356"/>
      <c r="K14" s="356"/>
      <c r="L14" s="356"/>
    </row>
    <row r="15" spans="1:12" ht="15" customHeight="1" x14ac:dyDescent="0.2">
      <c r="A15" s="986" t="s">
        <v>25</v>
      </c>
      <c r="B15" s="987"/>
      <c r="C15" s="987"/>
      <c r="D15" s="987"/>
      <c r="E15" s="987"/>
      <c r="F15" s="987"/>
      <c r="G15" s="987"/>
      <c r="H15" s="987"/>
      <c r="I15" s="987"/>
      <c r="J15" s="987"/>
      <c r="K15" s="987"/>
      <c r="L15" s="988"/>
    </row>
    <row r="16" spans="1:12" ht="15" customHeight="1" x14ac:dyDescent="0.2">
      <c r="A16" s="1020" t="s">
        <v>133</v>
      </c>
      <c r="B16" s="990"/>
      <c r="C16" s="990"/>
      <c r="D16" s="991"/>
      <c r="E16" s="981">
        <f>$L$1-3</f>
        <v>2020</v>
      </c>
      <c r="F16" s="982"/>
      <c r="G16" s="981">
        <f>$L$1-2</f>
        <v>2021</v>
      </c>
      <c r="H16" s="982"/>
      <c r="I16" s="981">
        <f>$L$1-1</f>
        <v>2022</v>
      </c>
      <c r="J16" s="982"/>
      <c r="K16" s="981">
        <f>$L$1</f>
        <v>2023</v>
      </c>
      <c r="L16" s="983"/>
    </row>
    <row r="17" spans="1:12" ht="12.75" customHeight="1" x14ac:dyDescent="0.2">
      <c r="A17" s="1021"/>
      <c r="B17" s="993"/>
      <c r="C17" s="993"/>
      <c r="D17" s="994"/>
      <c r="E17" s="357" t="s">
        <v>26</v>
      </c>
      <c r="F17" s="358" t="s">
        <v>27</v>
      </c>
      <c r="G17" s="357" t="s">
        <v>26</v>
      </c>
      <c r="H17" s="358" t="s">
        <v>27</v>
      </c>
      <c r="I17" s="357" t="s">
        <v>26</v>
      </c>
      <c r="J17" s="358" t="s">
        <v>27</v>
      </c>
      <c r="K17" s="572" t="s">
        <v>26</v>
      </c>
      <c r="L17" s="573" t="s">
        <v>27</v>
      </c>
    </row>
    <row r="18" spans="1:12" ht="24.75" customHeight="1" x14ac:dyDescent="0.2">
      <c r="A18" s="1010" t="s">
        <v>28</v>
      </c>
      <c r="B18" s="887"/>
      <c r="C18" s="887"/>
      <c r="D18" s="888"/>
      <c r="E18" s="730">
        <v>519695.35999999999</v>
      </c>
      <c r="F18" s="730">
        <v>410244.42</v>
      </c>
      <c r="G18" s="730">
        <v>616739.43000000005</v>
      </c>
      <c r="H18" s="730">
        <v>464104.66</v>
      </c>
      <c r="I18" s="730">
        <v>616739.43000000005</v>
      </c>
      <c r="J18" s="546">
        <v>464104.66</v>
      </c>
      <c r="K18" s="568">
        <v>338381.14</v>
      </c>
      <c r="L18" s="570">
        <v>239320.7</v>
      </c>
    </row>
    <row r="19" spans="1:12" ht="24.75" customHeight="1" x14ac:dyDescent="0.2">
      <c r="A19" s="1010" t="s">
        <v>29</v>
      </c>
      <c r="B19" s="887"/>
      <c r="C19" s="887"/>
      <c r="D19" s="888"/>
      <c r="E19" s="730">
        <v>274666.09000000003</v>
      </c>
      <c r="F19" s="730">
        <v>81439.179999999993</v>
      </c>
      <c r="G19" s="730">
        <v>347295.02</v>
      </c>
      <c r="H19" s="730">
        <v>199955.42</v>
      </c>
      <c r="I19" s="730">
        <v>347295.02</v>
      </c>
      <c r="J19" s="546">
        <v>199955.42</v>
      </c>
      <c r="K19" s="568">
        <v>247546.42</v>
      </c>
      <c r="L19" s="570">
        <v>10744.86</v>
      </c>
    </row>
    <row r="20" spans="1:12" ht="24.75" customHeight="1" x14ac:dyDescent="0.2">
      <c r="A20" s="1010" t="s">
        <v>521</v>
      </c>
      <c r="B20" s="887"/>
      <c r="C20" s="887"/>
      <c r="D20" s="888"/>
      <c r="E20" s="730">
        <v>3696.33</v>
      </c>
      <c r="F20" s="730">
        <v>3696.33</v>
      </c>
      <c r="G20" s="730">
        <v>3824.84</v>
      </c>
      <c r="H20" s="730">
        <v>3824.84</v>
      </c>
      <c r="I20" s="730">
        <v>3824.84</v>
      </c>
      <c r="J20" s="546">
        <v>3824.84</v>
      </c>
      <c r="K20" s="568">
        <f>174391.19+1962.46</f>
        <v>176353.65</v>
      </c>
      <c r="L20" s="570">
        <f>174391.19+1962.46</f>
        <v>176353.65</v>
      </c>
    </row>
    <row r="21" spans="1:12" ht="24.75" customHeight="1" x14ac:dyDescent="0.2">
      <c r="A21" s="1010" t="s">
        <v>30</v>
      </c>
      <c r="B21" s="887"/>
      <c r="C21" s="887"/>
      <c r="D21" s="888"/>
      <c r="E21" s="730">
        <v>91227.06</v>
      </c>
      <c r="F21" s="730">
        <v>78583.72</v>
      </c>
      <c r="G21" s="730">
        <f>125512.36+10591.73</f>
        <v>136104.09</v>
      </c>
      <c r="H21" s="730">
        <f>121227.28+10591.73</f>
        <v>131819.01</v>
      </c>
      <c r="I21" s="730">
        <f>125512.36+10591.73</f>
        <v>136104.09</v>
      </c>
      <c r="J21" s="546">
        <f>121227.28+10591.73</f>
        <v>131819.01</v>
      </c>
      <c r="K21" s="568">
        <v>71054.14</v>
      </c>
      <c r="L21" s="570">
        <v>71054.14</v>
      </c>
    </row>
    <row r="22" spans="1:12" s="361" customFormat="1" ht="24.75" customHeight="1" thickBot="1" x14ac:dyDescent="0.25">
      <c r="A22" s="1004" t="s">
        <v>147</v>
      </c>
      <c r="B22" s="1005"/>
      <c r="C22" s="1005"/>
      <c r="D22" s="1006"/>
      <c r="E22" s="359">
        <f t="shared" ref="E22:L22" si="1">SUM(E18:E21)</f>
        <v>889284.83999999985</v>
      </c>
      <c r="F22" s="359">
        <f t="shared" si="1"/>
        <v>573963.65</v>
      </c>
      <c r="G22" s="359">
        <f t="shared" si="1"/>
        <v>1103963.3800000001</v>
      </c>
      <c r="H22" s="359">
        <f t="shared" si="1"/>
        <v>799703.92999999993</v>
      </c>
      <c r="I22" s="359">
        <f t="shared" si="1"/>
        <v>1103963.3800000001</v>
      </c>
      <c r="J22" s="359">
        <f t="shared" si="1"/>
        <v>799703.92999999993</v>
      </c>
      <c r="K22" s="359">
        <f t="shared" si="1"/>
        <v>833335.35000000009</v>
      </c>
      <c r="L22" s="360">
        <f t="shared" si="1"/>
        <v>497473.35</v>
      </c>
    </row>
    <row r="23" spans="1:12" ht="14.25" customHeight="1" thickBot="1" x14ac:dyDescent="0.25">
      <c r="A23" s="356"/>
      <c r="B23" s="356"/>
      <c r="C23" s="356"/>
      <c r="D23" s="356"/>
      <c r="E23" s="356"/>
      <c r="F23" s="356"/>
      <c r="G23" s="356"/>
      <c r="H23" s="356"/>
      <c r="I23" s="356"/>
      <c r="J23" s="356"/>
      <c r="K23" s="356"/>
      <c r="L23" s="356"/>
    </row>
    <row r="24" spans="1:12" ht="14.25" customHeight="1" x14ac:dyDescent="0.2">
      <c r="A24" s="986" t="s">
        <v>148</v>
      </c>
      <c r="B24" s="987"/>
      <c r="C24" s="987"/>
      <c r="D24" s="987"/>
      <c r="E24" s="987"/>
      <c r="F24" s="987"/>
      <c r="G24" s="987"/>
      <c r="H24" s="987"/>
      <c r="I24" s="987"/>
      <c r="J24" s="987"/>
      <c r="K24" s="987"/>
      <c r="L24" s="988"/>
    </row>
    <row r="25" spans="1:12" ht="14.25" customHeight="1" x14ac:dyDescent="0.2">
      <c r="A25" s="984" t="s">
        <v>149</v>
      </c>
      <c r="B25" s="989" t="s">
        <v>150</v>
      </c>
      <c r="C25" s="990"/>
      <c r="D25" s="991"/>
      <c r="E25" s="981">
        <f>$L$1-3</f>
        <v>2020</v>
      </c>
      <c r="F25" s="982"/>
      <c r="G25" s="981">
        <f>$L$1-2</f>
        <v>2021</v>
      </c>
      <c r="H25" s="982"/>
      <c r="I25" s="981">
        <f>$L$1-1</f>
        <v>2022</v>
      </c>
      <c r="J25" s="982"/>
      <c r="K25" s="981">
        <f>$L$1</f>
        <v>2023</v>
      </c>
      <c r="L25" s="983"/>
    </row>
    <row r="26" spans="1:12" ht="14.25" customHeight="1" x14ac:dyDescent="0.2">
      <c r="A26" s="985"/>
      <c r="B26" s="992"/>
      <c r="C26" s="993"/>
      <c r="D26" s="994"/>
      <c r="E26" s="362" t="s">
        <v>151</v>
      </c>
      <c r="F26" s="358" t="s">
        <v>152</v>
      </c>
      <c r="G26" s="362" t="s">
        <v>151</v>
      </c>
      <c r="H26" s="358" t="s">
        <v>152</v>
      </c>
      <c r="I26" s="362" t="s">
        <v>151</v>
      </c>
      <c r="J26" s="358" t="s">
        <v>152</v>
      </c>
      <c r="K26" s="574" t="s">
        <v>151</v>
      </c>
      <c r="L26" s="573" t="s">
        <v>152</v>
      </c>
    </row>
    <row r="27" spans="1:12" ht="14.25" customHeight="1" x14ac:dyDescent="0.2">
      <c r="A27" s="363">
        <v>1</v>
      </c>
      <c r="B27" s="886" t="s">
        <v>153</v>
      </c>
      <c r="C27" s="887"/>
      <c r="D27" s="888"/>
      <c r="E27" s="730">
        <v>75786.179999999993</v>
      </c>
      <c r="F27" s="351">
        <v>28312.15</v>
      </c>
      <c r="G27" s="730">
        <v>93915.09</v>
      </c>
      <c r="H27" s="730">
        <v>45148.13</v>
      </c>
      <c r="I27" s="730">
        <v>93739.95</v>
      </c>
      <c r="J27" s="546">
        <v>50758.14</v>
      </c>
      <c r="K27" s="730">
        <v>85232.24</v>
      </c>
      <c r="L27" s="546">
        <v>41492.720000000001</v>
      </c>
    </row>
    <row r="28" spans="1:12" ht="14.25" customHeight="1" x14ac:dyDescent="0.2">
      <c r="A28" s="363">
        <v>2</v>
      </c>
      <c r="B28" s="886" t="s">
        <v>154</v>
      </c>
      <c r="C28" s="887"/>
      <c r="D28" s="888"/>
      <c r="E28" s="730"/>
      <c r="F28" s="351"/>
      <c r="G28" s="730">
        <v>15918.31</v>
      </c>
      <c r="H28" s="730">
        <v>15485.61</v>
      </c>
      <c r="I28" s="730">
        <v>2484</v>
      </c>
      <c r="J28" s="546">
        <v>0</v>
      </c>
      <c r="K28" s="730">
        <v>70058.5</v>
      </c>
      <c r="L28" s="546">
        <v>48830.95</v>
      </c>
    </row>
    <row r="29" spans="1:12" ht="14.25" customHeight="1" x14ac:dyDescent="0.2">
      <c r="A29" s="363">
        <v>3</v>
      </c>
      <c r="B29" s="886" t="s">
        <v>155</v>
      </c>
      <c r="C29" s="887"/>
      <c r="D29" s="888"/>
      <c r="E29" s="730">
        <v>43612.44</v>
      </c>
      <c r="F29" s="351">
        <v>20281.97</v>
      </c>
      <c r="G29" s="730">
        <v>45943.13</v>
      </c>
      <c r="H29" s="730">
        <v>38496.61</v>
      </c>
      <c r="I29" s="730">
        <v>33725.019999999997</v>
      </c>
      <c r="J29" s="546">
        <v>27908.5</v>
      </c>
      <c r="K29" s="730">
        <v>31388.73</v>
      </c>
      <c r="L29" s="546">
        <v>25370.69</v>
      </c>
    </row>
    <row r="30" spans="1:12" ht="14.25" customHeight="1" x14ac:dyDescent="0.2">
      <c r="A30" s="363">
        <v>4</v>
      </c>
      <c r="B30" s="886" t="s">
        <v>156</v>
      </c>
      <c r="C30" s="887"/>
      <c r="D30" s="888"/>
      <c r="E30" s="730">
        <v>106000.28</v>
      </c>
      <c r="F30" s="351">
        <v>79999.44</v>
      </c>
      <c r="G30" s="730">
        <v>76128.789999999994</v>
      </c>
      <c r="H30" s="730">
        <v>73236.61</v>
      </c>
      <c r="I30" s="730">
        <v>265650.40000000002</v>
      </c>
      <c r="J30" s="546">
        <v>64650.400000000001</v>
      </c>
      <c r="K30" s="730">
        <v>392917.47</v>
      </c>
      <c r="L30" s="546">
        <v>139721.01</v>
      </c>
    </row>
    <row r="31" spans="1:12" ht="14.25" customHeight="1" x14ac:dyDescent="0.2">
      <c r="A31" s="363">
        <v>5</v>
      </c>
      <c r="B31" s="886" t="s">
        <v>157</v>
      </c>
      <c r="C31" s="887"/>
      <c r="D31" s="888"/>
      <c r="E31" s="730"/>
      <c r="F31" s="351"/>
      <c r="G31" s="730">
        <v>0</v>
      </c>
      <c r="H31" s="730">
        <v>0</v>
      </c>
      <c r="I31" s="730">
        <v>0</v>
      </c>
      <c r="J31" s="546">
        <v>0</v>
      </c>
      <c r="K31" s="730"/>
      <c r="L31" s="546"/>
    </row>
    <row r="32" spans="1:12" ht="14.25" customHeight="1" x14ac:dyDescent="0.2">
      <c r="A32" s="363">
        <v>6</v>
      </c>
      <c r="B32" s="886" t="s">
        <v>158</v>
      </c>
      <c r="C32" s="887"/>
      <c r="D32" s="888"/>
      <c r="E32" s="730">
        <v>3000</v>
      </c>
      <c r="F32" s="351">
        <v>2500</v>
      </c>
      <c r="G32" s="730">
        <v>3000</v>
      </c>
      <c r="H32" s="730">
        <v>2500</v>
      </c>
      <c r="I32" s="730">
        <v>3000</v>
      </c>
      <c r="J32" s="546">
        <v>2500</v>
      </c>
      <c r="K32" s="730">
        <v>3594.9</v>
      </c>
      <c r="L32" s="546">
        <v>2892.43</v>
      </c>
    </row>
    <row r="33" spans="1:13" s="361" customFormat="1" ht="14.25" customHeight="1" x14ac:dyDescent="0.2">
      <c r="A33" s="1007" t="s">
        <v>159</v>
      </c>
      <c r="B33" s="1008"/>
      <c r="C33" s="1008"/>
      <c r="D33" s="1009"/>
      <c r="E33" s="364">
        <f t="shared" ref="E33:L33" si="2">SUM(E27:E32)</f>
        <v>228398.9</v>
      </c>
      <c r="F33" s="364">
        <f t="shared" si="2"/>
        <v>131093.56</v>
      </c>
      <c r="G33" s="364">
        <f t="shared" si="2"/>
        <v>234905.32</v>
      </c>
      <c r="H33" s="364">
        <f t="shared" si="2"/>
        <v>174866.96000000002</v>
      </c>
      <c r="I33" s="731">
        <f t="shared" si="2"/>
        <v>398599.37</v>
      </c>
      <c r="J33" s="364">
        <f t="shared" si="2"/>
        <v>145817.04</v>
      </c>
      <c r="K33" s="364">
        <f t="shared" si="2"/>
        <v>583191.84</v>
      </c>
      <c r="L33" s="365">
        <f t="shared" si="2"/>
        <v>258307.8</v>
      </c>
    </row>
    <row r="34" spans="1:13" ht="14.25" customHeight="1" x14ac:dyDescent="0.2">
      <c r="A34" s="984" t="s">
        <v>149</v>
      </c>
      <c r="B34" s="989" t="s">
        <v>160</v>
      </c>
      <c r="C34" s="990"/>
      <c r="D34" s="991"/>
      <c r="E34" s="981">
        <f>$L$1-3</f>
        <v>2020</v>
      </c>
      <c r="F34" s="982"/>
      <c r="G34" s="981">
        <f>$L$1-2</f>
        <v>2021</v>
      </c>
      <c r="H34" s="982"/>
      <c r="I34" s="981">
        <f>$L$1-1</f>
        <v>2022</v>
      </c>
      <c r="J34" s="982"/>
      <c r="K34" s="981">
        <f>$L$1</f>
        <v>2023</v>
      </c>
      <c r="L34" s="983"/>
    </row>
    <row r="35" spans="1:13" ht="14.25" customHeight="1" x14ac:dyDescent="0.2">
      <c r="A35" s="985"/>
      <c r="B35" s="992"/>
      <c r="C35" s="993"/>
      <c r="D35" s="994"/>
      <c r="E35" s="362" t="s">
        <v>162</v>
      </c>
      <c r="F35" s="358" t="s">
        <v>161</v>
      </c>
      <c r="G35" s="362" t="s">
        <v>162</v>
      </c>
      <c r="H35" s="358" t="s">
        <v>161</v>
      </c>
      <c r="I35" s="362" t="s">
        <v>162</v>
      </c>
      <c r="J35" s="358" t="s">
        <v>161</v>
      </c>
      <c r="K35" s="574" t="s">
        <v>162</v>
      </c>
      <c r="L35" s="573" t="s">
        <v>161</v>
      </c>
    </row>
    <row r="36" spans="1:13" ht="14.25" customHeight="1" x14ac:dyDescent="0.2">
      <c r="A36" s="363">
        <v>1</v>
      </c>
      <c r="B36" s="886" t="s">
        <v>254</v>
      </c>
      <c r="C36" s="887"/>
      <c r="D36" s="888"/>
      <c r="E36" s="732">
        <v>99826.15</v>
      </c>
      <c r="F36" s="108">
        <v>84987.96</v>
      </c>
      <c r="G36" s="732">
        <v>119660.83</v>
      </c>
      <c r="H36" s="732">
        <v>108807.95</v>
      </c>
      <c r="I36" s="732">
        <v>114627.38</v>
      </c>
      <c r="J36" s="547">
        <v>86878.18</v>
      </c>
      <c r="K36" s="732">
        <v>174073.9</v>
      </c>
      <c r="L36" s="547">
        <v>124162.34</v>
      </c>
    </row>
    <row r="37" spans="1:13" ht="14.25" customHeight="1" x14ac:dyDescent="0.2">
      <c r="A37" s="363">
        <v>2</v>
      </c>
      <c r="B37" s="886" t="s">
        <v>255</v>
      </c>
      <c r="C37" s="887"/>
      <c r="D37" s="888"/>
      <c r="E37" s="732">
        <v>30050.47</v>
      </c>
      <c r="F37" s="108">
        <v>29808.39</v>
      </c>
      <c r="G37" s="732">
        <v>55986.11</v>
      </c>
      <c r="H37" s="732">
        <v>55581.16</v>
      </c>
      <c r="I37" s="732">
        <v>193446.51</v>
      </c>
      <c r="J37" s="547">
        <v>147246.44</v>
      </c>
      <c r="K37" s="732">
        <v>193539.67</v>
      </c>
      <c r="L37" s="547">
        <v>164390.88</v>
      </c>
    </row>
    <row r="38" spans="1:13" ht="14.25" customHeight="1" x14ac:dyDescent="0.2">
      <c r="A38" s="363">
        <v>3</v>
      </c>
      <c r="B38" s="886" t="s">
        <v>256</v>
      </c>
      <c r="C38" s="887"/>
      <c r="D38" s="888"/>
      <c r="E38" s="732"/>
      <c r="F38" s="108"/>
      <c r="G38" s="732">
        <v>0</v>
      </c>
      <c r="H38" s="732">
        <v>0</v>
      </c>
      <c r="I38" s="732">
        <v>0</v>
      </c>
      <c r="J38" s="547">
        <v>0</v>
      </c>
      <c r="K38" s="732"/>
      <c r="L38" s="547"/>
    </row>
    <row r="39" spans="1:13" ht="14.25" customHeight="1" x14ac:dyDescent="0.2">
      <c r="A39" s="363">
        <v>4</v>
      </c>
      <c r="B39" s="886" t="s">
        <v>158</v>
      </c>
      <c r="C39" s="887"/>
      <c r="D39" s="888"/>
      <c r="E39" s="732">
        <v>12453.77</v>
      </c>
      <c r="F39" s="108">
        <v>11753.77</v>
      </c>
      <c r="G39" s="732">
        <v>14358.95</v>
      </c>
      <c r="H39" s="732">
        <v>8256.76</v>
      </c>
      <c r="I39" s="732">
        <v>18745.53</v>
      </c>
      <c r="J39" s="547">
        <v>12950.07</v>
      </c>
      <c r="K39" s="732">
        <v>10080.540000000001</v>
      </c>
      <c r="L39" s="547">
        <v>3716.36</v>
      </c>
    </row>
    <row r="40" spans="1:13" s="361" customFormat="1" ht="14.25" customHeight="1" thickBot="1" x14ac:dyDescent="0.25">
      <c r="A40" s="1004" t="s">
        <v>257</v>
      </c>
      <c r="B40" s="1005"/>
      <c r="C40" s="1005"/>
      <c r="D40" s="1006"/>
      <c r="E40" s="359">
        <f t="shared" ref="E40:L40" si="3">SUM(E36:E39)</f>
        <v>142330.38999999998</v>
      </c>
      <c r="F40" s="359">
        <f t="shared" si="3"/>
        <v>126550.12000000001</v>
      </c>
      <c r="G40" s="359">
        <f t="shared" si="3"/>
        <v>190005.89</v>
      </c>
      <c r="H40" s="359">
        <f t="shared" si="3"/>
        <v>172645.87</v>
      </c>
      <c r="I40" s="744">
        <f t="shared" si="3"/>
        <v>326819.42000000004</v>
      </c>
      <c r="J40" s="359">
        <f t="shared" si="3"/>
        <v>247074.69</v>
      </c>
      <c r="K40" s="359">
        <f t="shared" si="3"/>
        <v>377694.11</v>
      </c>
      <c r="L40" s="360">
        <f t="shared" si="3"/>
        <v>292269.57999999996</v>
      </c>
    </row>
    <row r="41" spans="1:13" ht="14.25" customHeight="1" thickBot="1" x14ac:dyDescent="0.25">
      <c r="A41" s="356"/>
      <c r="B41" s="356"/>
      <c r="C41" s="356"/>
      <c r="D41" s="356"/>
      <c r="E41" s="356"/>
      <c r="F41" s="356"/>
      <c r="G41" s="356"/>
      <c r="H41" s="356"/>
      <c r="I41" s="356"/>
      <c r="J41" s="356"/>
      <c r="K41" s="356"/>
      <c r="L41" s="356"/>
    </row>
    <row r="42" spans="1:13" ht="15.75" customHeight="1" x14ac:dyDescent="0.2">
      <c r="A42" s="986" t="s">
        <v>480</v>
      </c>
      <c r="B42" s="987"/>
      <c r="C42" s="987"/>
      <c r="D42" s="987"/>
      <c r="E42" s="987"/>
      <c r="F42" s="987"/>
      <c r="G42" s="987"/>
      <c r="H42" s="987"/>
      <c r="I42" s="987"/>
      <c r="J42" s="987"/>
      <c r="K42" s="987"/>
      <c r="L42" s="988"/>
    </row>
    <row r="43" spans="1:13" ht="15.75" customHeight="1" x14ac:dyDescent="0.2">
      <c r="A43" s="1001" t="s">
        <v>344</v>
      </c>
      <c r="B43" s="1002"/>
      <c r="C43" s="1002"/>
      <c r="D43" s="1003"/>
      <c r="E43" s="981">
        <f>$L$1-3</f>
        <v>2020</v>
      </c>
      <c r="F43" s="982"/>
      <c r="G43" s="981">
        <f>$L$1-2</f>
        <v>2021</v>
      </c>
      <c r="H43" s="982"/>
      <c r="I43" s="981">
        <f>$L$1-1</f>
        <v>2022</v>
      </c>
      <c r="J43" s="982"/>
      <c r="K43" s="981">
        <f>$L$1</f>
        <v>2023</v>
      </c>
      <c r="L43" s="983"/>
    </row>
    <row r="44" spans="1:13" ht="28.5" customHeight="1" x14ac:dyDescent="0.2">
      <c r="A44" s="995" t="s">
        <v>258</v>
      </c>
      <c r="B44" s="996"/>
      <c r="C44" s="996"/>
      <c r="D44" s="997"/>
      <c r="E44" s="964">
        <v>6303.59</v>
      </c>
      <c r="F44" s="965"/>
      <c r="G44" s="964">
        <v>7015.61</v>
      </c>
      <c r="H44" s="965"/>
      <c r="I44" s="964">
        <v>19340.509999999998</v>
      </c>
      <c r="J44" s="963"/>
      <c r="K44" s="962">
        <v>18616</v>
      </c>
      <c r="L44" s="963"/>
    </row>
    <row r="45" spans="1:13" ht="24.75" customHeight="1" x14ac:dyDescent="0.2">
      <c r="A45" s="995" t="s">
        <v>259</v>
      </c>
      <c r="B45" s="996"/>
      <c r="C45" s="996"/>
      <c r="D45" s="997"/>
      <c r="E45" s="964">
        <v>1898.91</v>
      </c>
      <c r="F45" s="965"/>
      <c r="G45" s="964">
        <v>1594.15</v>
      </c>
      <c r="H45" s="965"/>
      <c r="I45" s="964">
        <v>1465.64</v>
      </c>
      <c r="J45" s="963"/>
      <c r="K45" s="962">
        <v>1200</v>
      </c>
      <c r="L45" s="963"/>
    </row>
    <row r="46" spans="1:13" ht="24.75" customHeight="1" x14ac:dyDescent="0.2">
      <c r="A46" s="995" t="s">
        <v>459</v>
      </c>
      <c r="B46" s="996"/>
      <c r="C46" s="996"/>
      <c r="D46" s="997"/>
      <c r="E46" s="964">
        <v>70569.320000000007</v>
      </c>
      <c r="F46" s="965"/>
      <c r="G46" s="964">
        <v>76830.22</v>
      </c>
      <c r="H46" s="965"/>
      <c r="I46" s="964">
        <v>79841.02</v>
      </c>
      <c r="J46" s="963"/>
      <c r="K46" s="962">
        <v>79000</v>
      </c>
      <c r="L46" s="963"/>
      <c r="M46" s="741"/>
    </row>
    <row r="47" spans="1:13" ht="24" customHeight="1" x14ac:dyDescent="0.2">
      <c r="A47" s="995" t="s">
        <v>260</v>
      </c>
      <c r="B47" s="996"/>
      <c r="C47" s="996"/>
      <c r="D47" s="997"/>
      <c r="E47" s="964">
        <v>7770.35</v>
      </c>
      <c r="F47" s="965"/>
      <c r="G47" s="964">
        <v>3696.33</v>
      </c>
      <c r="H47" s="965"/>
      <c r="I47" s="964">
        <v>3824.84</v>
      </c>
      <c r="J47" s="963"/>
      <c r="K47" s="962">
        <v>4050</v>
      </c>
      <c r="L47" s="963"/>
    </row>
    <row r="48" spans="1:13" ht="22.5" customHeight="1" thickBot="1" x14ac:dyDescent="0.25">
      <c r="A48" s="969" t="s">
        <v>261</v>
      </c>
      <c r="B48" s="970"/>
      <c r="C48" s="970"/>
      <c r="D48" s="971"/>
      <c r="E48" s="972">
        <v>0</v>
      </c>
      <c r="F48" s="973"/>
      <c r="G48" s="972">
        <v>0</v>
      </c>
      <c r="H48" s="973"/>
      <c r="I48" s="972">
        <v>0</v>
      </c>
      <c r="J48" s="975"/>
      <c r="K48" s="974">
        <v>175000</v>
      </c>
      <c r="L48" s="975"/>
    </row>
    <row r="49" spans="1:12" ht="12.75" customHeight="1" thickBot="1" x14ac:dyDescent="0.25"/>
    <row r="50" spans="1:12" ht="13.5" customHeight="1" thickBot="1" x14ac:dyDescent="0.25">
      <c r="A50" s="966" t="s">
        <v>131</v>
      </c>
      <c r="B50" s="967"/>
      <c r="C50" s="967"/>
      <c r="D50" s="967"/>
      <c r="E50" s="967"/>
      <c r="F50" s="967"/>
      <c r="G50" s="967"/>
      <c r="H50" s="967"/>
      <c r="I50" s="967"/>
      <c r="J50" s="967"/>
      <c r="K50" s="967"/>
      <c r="L50" s="968"/>
    </row>
    <row r="51" spans="1:12" ht="15.75" customHeight="1" x14ac:dyDescent="0.2">
      <c r="A51" s="910" t="s">
        <v>262</v>
      </c>
      <c r="B51" s="911"/>
      <c r="C51" s="911"/>
      <c r="D51" s="911"/>
      <c r="E51" s="911"/>
      <c r="F51" s="911"/>
      <c r="G51" s="911"/>
      <c r="H51" s="911"/>
      <c r="I51" s="911"/>
      <c r="J51" s="911"/>
      <c r="K51" s="911"/>
      <c r="L51" s="912"/>
    </row>
    <row r="52" spans="1:12" x14ac:dyDescent="0.2">
      <c r="A52" s="927" t="s">
        <v>344</v>
      </c>
      <c r="B52" s="928"/>
      <c r="C52" s="928"/>
      <c r="D52" s="929"/>
      <c r="E52" s="913">
        <f>$L$1-3</f>
        <v>2020</v>
      </c>
      <c r="F52" s="930"/>
      <c r="G52" s="913">
        <f>$L$1-2</f>
        <v>2021</v>
      </c>
      <c r="H52" s="930"/>
      <c r="I52" s="913">
        <f>$L$1-1</f>
        <v>2022</v>
      </c>
      <c r="J52" s="930"/>
      <c r="K52" s="913">
        <f>$L$1</f>
        <v>2023</v>
      </c>
      <c r="L52" s="914"/>
    </row>
    <row r="53" spans="1:12" ht="12.75" customHeight="1" x14ac:dyDescent="0.2">
      <c r="A53" s="895" t="s">
        <v>263</v>
      </c>
      <c r="B53" s="896"/>
      <c r="C53" s="896"/>
      <c r="D53" s="897"/>
      <c r="E53" s="942">
        <f>(E7+E9)/SUM(E7:E9)</f>
        <v>0.83563764625008841</v>
      </c>
      <c r="F53" s="943"/>
      <c r="G53" s="942">
        <f>(G7+G9)/SUM(G7:G9)</f>
        <v>0.88938384396459225</v>
      </c>
      <c r="H53" s="943"/>
      <c r="I53" s="942">
        <f>(I7+I9)/SUM(I7:I9)</f>
        <v>0.79703942497668967</v>
      </c>
      <c r="J53" s="948"/>
      <c r="K53" s="915">
        <f>(K7+K9)/SUM(K7:K9)</f>
        <v>0.90023277773920174</v>
      </c>
      <c r="L53" s="916"/>
    </row>
    <row r="54" spans="1:12" ht="12.75" customHeight="1" x14ac:dyDescent="0.2">
      <c r="A54" s="889" t="s">
        <v>264</v>
      </c>
      <c r="B54" s="890"/>
      <c r="C54" s="890"/>
      <c r="D54" s="891"/>
      <c r="E54" s="944"/>
      <c r="F54" s="945"/>
      <c r="G54" s="944"/>
      <c r="H54" s="945"/>
      <c r="I54" s="944"/>
      <c r="J54" s="949"/>
      <c r="K54" s="917"/>
      <c r="L54" s="918"/>
    </row>
    <row r="55" spans="1:12" ht="12.75" customHeight="1" x14ac:dyDescent="0.2">
      <c r="A55" s="904" t="s">
        <v>265</v>
      </c>
      <c r="B55" s="905"/>
      <c r="C55" s="905"/>
      <c r="D55" s="906"/>
      <c r="E55" s="946"/>
      <c r="F55" s="947"/>
      <c r="G55" s="946"/>
      <c r="H55" s="947"/>
      <c r="I55" s="946"/>
      <c r="J55" s="950"/>
      <c r="K55" s="919"/>
      <c r="L55" s="920"/>
    </row>
    <row r="56" spans="1:12" ht="12.75" customHeight="1" x14ac:dyDescent="0.2">
      <c r="A56" s="895" t="s">
        <v>266</v>
      </c>
      <c r="B56" s="896"/>
      <c r="C56" s="896"/>
      <c r="D56" s="897"/>
      <c r="E56" s="942">
        <f>E7/SUM(E7:E9)</f>
        <v>0.69292799776495029</v>
      </c>
      <c r="F56" s="943"/>
      <c r="G56" s="942">
        <f>G7/SUM(G7:G9)</f>
        <v>0.70693931401465049</v>
      </c>
      <c r="H56" s="943"/>
      <c r="I56" s="942">
        <f>I7/SUM(I7:I9)</f>
        <v>0.63226503977721837</v>
      </c>
      <c r="J56" s="948"/>
      <c r="K56" s="915">
        <f>K7/SUM(K7:K9)</f>
        <v>0.78416497449463485</v>
      </c>
      <c r="L56" s="916"/>
    </row>
    <row r="57" spans="1:12" ht="12.75" customHeight="1" x14ac:dyDescent="0.2">
      <c r="A57" s="889" t="s">
        <v>267</v>
      </c>
      <c r="B57" s="890"/>
      <c r="C57" s="890"/>
      <c r="D57" s="891"/>
      <c r="E57" s="944"/>
      <c r="F57" s="945"/>
      <c r="G57" s="944"/>
      <c r="H57" s="945"/>
      <c r="I57" s="944"/>
      <c r="J57" s="949"/>
      <c r="K57" s="917"/>
      <c r="L57" s="918"/>
    </row>
    <row r="58" spans="1:12" ht="12.75" customHeight="1" x14ac:dyDescent="0.2">
      <c r="A58" s="904" t="s">
        <v>265</v>
      </c>
      <c r="B58" s="905"/>
      <c r="C58" s="905"/>
      <c r="D58" s="906"/>
      <c r="E58" s="946"/>
      <c r="F58" s="947"/>
      <c r="G58" s="946"/>
      <c r="H58" s="947"/>
      <c r="I58" s="946"/>
      <c r="J58" s="950"/>
      <c r="K58" s="919"/>
      <c r="L58" s="920"/>
    </row>
    <row r="59" spans="1:12" ht="12.75" customHeight="1" x14ac:dyDescent="0.2">
      <c r="A59" s="895" t="s">
        <v>268</v>
      </c>
      <c r="B59" s="896"/>
      <c r="C59" s="896"/>
      <c r="D59" s="897"/>
      <c r="E59" s="942">
        <f>E44/SUM(E7:E9)</f>
        <v>1.1586214375449745E-2</v>
      </c>
      <c r="F59" s="943"/>
      <c r="G59" s="942">
        <f>G44/SUM(G7:G9)</f>
        <v>1.3286555593396905E-2</v>
      </c>
      <c r="H59" s="943"/>
      <c r="I59" s="942">
        <f>I44/SUM(I7:I9)</f>
        <v>2.9088532464330075E-2</v>
      </c>
      <c r="J59" s="948"/>
      <c r="K59" s="915">
        <f>K44/SUM(K7:K9)</f>
        <v>4.9262105733795802E-2</v>
      </c>
      <c r="L59" s="916"/>
    </row>
    <row r="60" spans="1:12" ht="12.75" customHeight="1" x14ac:dyDescent="0.2">
      <c r="A60" s="889" t="s">
        <v>269</v>
      </c>
      <c r="B60" s="890"/>
      <c r="C60" s="890"/>
      <c r="D60" s="891"/>
      <c r="E60" s="944"/>
      <c r="F60" s="945"/>
      <c r="G60" s="944"/>
      <c r="H60" s="945"/>
      <c r="I60" s="944"/>
      <c r="J60" s="949"/>
      <c r="K60" s="917"/>
      <c r="L60" s="918"/>
    </row>
    <row r="61" spans="1:12" ht="13.5" customHeight="1" thickBot="1" x14ac:dyDescent="0.25">
      <c r="A61" s="892" t="s">
        <v>265</v>
      </c>
      <c r="B61" s="893"/>
      <c r="C61" s="893"/>
      <c r="D61" s="894"/>
      <c r="E61" s="956"/>
      <c r="F61" s="957"/>
      <c r="G61" s="956"/>
      <c r="H61" s="957"/>
      <c r="I61" s="956"/>
      <c r="J61" s="958"/>
      <c r="K61" s="954"/>
      <c r="L61" s="955"/>
    </row>
    <row r="62" spans="1:12" x14ac:dyDescent="0.2">
      <c r="A62" s="910" t="s">
        <v>64</v>
      </c>
      <c r="B62" s="911"/>
      <c r="C62" s="911"/>
      <c r="D62" s="911"/>
      <c r="E62" s="911"/>
      <c r="F62" s="911"/>
      <c r="G62" s="911"/>
      <c r="H62" s="911"/>
      <c r="I62" s="911"/>
      <c r="J62" s="911"/>
      <c r="K62" s="911"/>
      <c r="L62" s="912"/>
    </row>
    <row r="63" spans="1:12" x14ac:dyDescent="0.2">
      <c r="A63" s="927" t="s">
        <v>65</v>
      </c>
      <c r="B63" s="928"/>
      <c r="C63" s="928"/>
      <c r="D63" s="929"/>
      <c r="E63" s="913">
        <f>$L$1-3</f>
        <v>2020</v>
      </c>
      <c r="F63" s="930"/>
      <c r="G63" s="913">
        <f>$L$1-2</f>
        <v>2021</v>
      </c>
      <c r="H63" s="930"/>
      <c r="I63" s="913">
        <f>$L$1-1</f>
        <v>2022</v>
      </c>
      <c r="J63" s="930"/>
      <c r="K63" s="913">
        <f>$L$1</f>
        <v>2023</v>
      </c>
      <c r="L63" s="914"/>
    </row>
    <row r="64" spans="1:12" ht="12.75" customHeight="1" x14ac:dyDescent="0.2">
      <c r="A64" s="895" t="s">
        <v>66</v>
      </c>
      <c r="B64" s="896"/>
      <c r="C64" s="896"/>
      <c r="D64" s="896"/>
      <c r="E64" s="959">
        <f>SUM(E45:F47)/SUM(E7:E9)</f>
        <v>0.14748125894318548</v>
      </c>
      <c r="F64" s="943"/>
      <c r="G64" s="942">
        <f>(G45+G46+G47)/SUM(G7:G9)</f>
        <v>0.15552478628639121</v>
      </c>
      <c r="H64" s="943"/>
      <c r="I64" s="942">
        <f>(I45+I46+I47)/SUM(I7:I9)</f>
        <v>0.12803956056417931</v>
      </c>
      <c r="J64" s="948"/>
      <c r="K64" s="915">
        <f>SUM(K45:L47)/SUM(K7:K9)</f>
        <v>0.22294437086765664</v>
      </c>
      <c r="L64" s="916"/>
    </row>
    <row r="65" spans="1:12" ht="12.75" customHeight="1" x14ac:dyDescent="0.2">
      <c r="A65" s="889" t="s">
        <v>67</v>
      </c>
      <c r="B65" s="890"/>
      <c r="C65" s="890"/>
      <c r="D65" s="890"/>
      <c r="E65" s="960"/>
      <c r="F65" s="945"/>
      <c r="G65" s="944"/>
      <c r="H65" s="945"/>
      <c r="I65" s="944"/>
      <c r="J65" s="949"/>
      <c r="K65" s="917"/>
      <c r="L65" s="918"/>
    </row>
    <row r="66" spans="1:12" ht="12.75" customHeight="1" x14ac:dyDescent="0.2">
      <c r="A66" s="904" t="s">
        <v>265</v>
      </c>
      <c r="B66" s="905"/>
      <c r="C66" s="905"/>
      <c r="D66" s="905"/>
      <c r="E66" s="961"/>
      <c r="F66" s="947"/>
      <c r="G66" s="946"/>
      <c r="H66" s="947"/>
      <c r="I66" s="946"/>
      <c r="J66" s="950"/>
      <c r="K66" s="919"/>
      <c r="L66" s="920"/>
    </row>
    <row r="67" spans="1:12" ht="12.75" customHeight="1" x14ac:dyDescent="0.2">
      <c r="A67" s="895" t="s">
        <v>68</v>
      </c>
      <c r="B67" s="896"/>
      <c r="C67" s="896"/>
      <c r="D67" s="897"/>
      <c r="E67" s="942">
        <f>E46/SUM(E7:E9)</f>
        <v>0.12970882780284143</v>
      </c>
      <c r="F67" s="943"/>
      <c r="G67" s="942">
        <f>G46/SUM(G7:G9)</f>
        <v>0.14550537861752788</v>
      </c>
      <c r="H67" s="943"/>
      <c r="I67" s="942">
        <f>I46/SUM(I7:I9)</f>
        <v>0.12008256774279619</v>
      </c>
      <c r="J67" s="948"/>
      <c r="K67" s="915">
        <f>K46/SUM(K7:K9)</f>
        <v>0.2090516949382181</v>
      </c>
      <c r="L67" s="916"/>
    </row>
    <row r="68" spans="1:12" ht="12.75" customHeight="1" x14ac:dyDescent="0.2">
      <c r="A68" s="889" t="s">
        <v>69</v>
      </c>
      <c r="B68" s="890"/>
      <c r="C68" s="890"/>
      <c r="D68" s="891"/>
      <c r="E68" s="944"/>
      <c r="F68" s="945"/>
      <c r="G68" s="944"/>
      <c r="H68" s="945"/>
      <c r="I68" s="944"/>
      <c r="J68" s="949"/>
      <c r="K68" s="917"/>
      <c r="L68" s="918"/>
    </row>
    <row r="69" spans="1:12" ht="12.75" customHeight="1" x14ac:dyDescent="0.2">
      <c r="A69" s="904" t="s">
        <v>265</v>
      </c>
      <c r="B69" s="905"/>
      <c r="C69" s="905"/>
      <c r="D69" s="906"/>
      <c r="E69" s="946"/>
      <c r="F69" s="947"/>
      <c r="G69" s="946"/>
      <c r="H69" s="947"/>
      <c r="I69" s="946"/>
      <c r="J69" s="950"/>
      <c r="K69" s="919"/>
      <c r="L69" s="920"/>
    </row>
    <row r="70" spans="1:12" ht="12.75" customHeight="1" x14ac:dyDescent="0.2">
      <c r="A70" s="895" t="s">
        <v>70</v>
      </c>
      <c r="B70" s="896"/>
      <c r="C70" s="896"/>
      <c r="D70" s="897"/>
      <c r="E70" s="942">
        <f>E55/SUM(E18:E20)</f>
        <v>0</v>
      </c>
      <c r="F70" s="943"/>
      <c r="G70" s="942">
        <f>G55/SUM(G18:G20)</f>
        <v>0</v>
      </c>
      <c r="H70" s="943"/>
      <c r="I70" s="942">
        <f>I55/SUM(I18:I20)</f>
        <v>0</v>
      </c>
      <c r="J70" s="948"/>
      <c r="K70" s="915">
        <f>K55/SUM(K18:K20)</f>
        <v>0</v>
      </c>
      <c r="L70" s="916"/>
    </row>
    <row r="71" spans="1:12" ht="12.75" customHeight="1" x14ac:dyDescent="0.2">
      <c r="A71" s="889" t="s">
        <v>71</v>
      </c>
      <c r="B71" s="890"/>
      <c r="C71" s="890"/>
      <c r="D71" s="891"/>
      <c r="E71" s="944"/>
      <c r="F71" s="945"/>
      <c r="G71" s="944"/>
      <c r="H71" s="945"/>
      <c r="I71" s="944"/>
      <c r="J71" s="949"/>
      <c r="K71" s="917"/>
      <c r="L71" s="918"/>
    </row>
    <row r="72" spans="1:12" ht="13.5" customHeight="1" thickBot="1" x14ac:dyDescent="0.25">
      <c r="A72" s="892" t="s">
        <v>265</v>
      </c>
      <c r="B72" s="893"/>
      <c r="C72" s="893"/>
      <c r="D72" s="894"/>
      <c r="E72" s="956"/>
      <c r="F72" s="957"/>
      <c r="G72" s="956"/>
      <c r="H72" s="957"/>
      <c r="I72" s="956"/>
      <c r="J72" s="958"/>
      <c r="K72" s="954"/>
      <c r="L72" s="955"/>
    </row>
    <row r="73" spans="1:12" x14ac:dyDescent="0.2">
      <c r="A73" s="910" t="s">
        <v>72</v>
      </c>
      <c r="B73" s="911"/>
      <c r="C73" s="911"/>
      <c r="D73" s="911"/>
      <c r="E73" s="911"/>
      <c r="F73" s="911"/>
      <c r="G73" s="911"/>
      <c r="H73" s="911"/>
      <c r="I73" s="911"/>
      <c r="J73" s="911"/>
      <c r="K73" s="911"/>
      <c r="L73" s="912"/>
    </row>
    <row r="74" spans="1:12" x14ac:dyDescent="0.2">
      <c r="A74" s="927" t="s">
        <v>65</v>
      </c>
      <c r="B74" s="928"/>
      <c r="C74" s="928"/>
      <c r="D74" s="929"/>
      <c r="E74" s="913">
        <f>$L$1-3</f>
        <v>2020</v>
      </c>
      <c r="F74" s="930"/>
      <c r="G74" s="913">
        <f>$L$1-2</f>
        <v>2021</v>
      </c>
      <c r="H74" s="930"/>
      <c r="I74" s="913">
        <f>$L$1-1</f>
        <v>2022</v>
      </c>
      <c r="J74" s="930"/>
      <c r="K74" s="913">
        <f>$L$1</f>
        <v>2023</v>
      </c>
      <c r="L74" s="914"/>
    </row>
    <row r="75" spans="1:12" ht="12.75" customHeight="1" x14ac:dyDescent="0.2">
      <c r="A75" s="895" t="s">
        <v>73</v>
      </c>
      <c r="B75" s="896"/>
      <c r="C75" s="896"/>
      <c r="D75" s="897"/>
      <c r="E75" s="931">
        <f>(E7+E9)/Caratteristiche!G5</f>
        <v>804.66654867256636</v>
      </c>
      <c r="F75" s="937"/>
      <c r="G75" s="931">
        <f>(G7+G9)/Caratteristiche!I5</f>
        <v>858.52893967093235</v>
      </c>
      <c r="H75" s="937"/>
      <c r="I75" s="931">
        <f>(I7+I9)/Caratteristiche!K5</f>
        <v>996.12601503759402</v>
      </c>
      <c r="J75" s="932"/>
      <c r="K75" s="921">
        <f>(K7+K9)/Caratteristiche!M5</f>
        <v>634.69259328358203</v>
      </c>
      <c r="L75" s="922"/>
    </row>
    <row r="76" spans="1:12" ht="12.75" customHeight="1" x14ac:dyDescent="0.2">
      <c r="A76" s="889" t="s">
        <v>264</v>
      </c>
      <c r="B76" s="890"/>
      <c r="C76" s="890"/>
      <c r="D76" s="891"/>
      <c r="E76" s="933"/>
      <c r="F76" s="938"/>
      <c r="G76" s="933"/>
      <c r="H76" s="938"/>
      <c r="I76" s="933"/>
      <c r="J76" s="934"/>
      <c r="K76" s="923"/>
      <c r="L76" s="924"/>
    </row>
    <row r="77" spans="1:12" ht="12.75" customHeight="1" x14ac:dyDescent="0.2">
      <c r="A77" s="904" t="s">
        <v>74</v>
      </c>
      <c r="B77" s="905"/>
      <c r="C77" s="905"/>
      <c r="D77" s="906"/>
      <c r="E77" s="935"/>
      <c r="F77" s="953"/>
      <c r="G77" s="935"/>
      <c r="H77" s="953"/>
      <c r="I77" s="935"/>
      <c r="J77" s="936"/>
      <c r="K77" s="925"/>
      <c r="L77" s="926"/>
    </row>
    <row r="78" spans="1:12" ht="12.75" customHeight="1" x14ac:dyDescent="0.2">
      <c r="A78" s="895" t="s">
        <v>75</v>
      </c>
      <c r="B78" s="896"/>
      <c r="C78" s="896"/>
      <c r="D78" s="897"/>
      <c r="E78" s="931">
        <f>E7/Caratteristiche!G5</f>
        <v>667.24612389380536</v>
      </c>
      <c r="F78" s="937"/>
      <c r="G78" s="931">
        <f>G7/Caratteristiche!I5</f>
        <v>682.413857404022</v>
      </c>
      <c r="H78" s="937"/>
      <c r="I78" s="931">
        <f>I7/Caratteristiche!K5</f>
        <v>790.19385338345865</v>
      </c>
      <c r="J78" s="932"/>
      <c r="K78" s="921">
        <f>K7/Caratteristiche!M5</f>
        <v>552.86111940298508</v>
      </c>
      <c r="L78" s="922"/>
    </row>
    <row r="79" spans="1:12" ht="12.75" customHeight="1" x14ac:dyDescent="0.2">
      <c r="A79" s="889" t="s">
        <v>267</v>
      </c>
      <c r="B79" s="890"/>
      <c r="C79" s="890"/>
      <c r="D79" s="891"/>
      <c r="E79" s="933"/>
      <c r="F79" s="938"/>
      <c r="G79" s="933"/>
      <c r="H79" s="938"/>
      <c r="I79" s="933"/>
      <c r="J79" s="934"/>
      <c r="K79" s="923"/>
      <c r="L79" s="924"/>
    </row>
    <row r="80" spans="1:12" ht="12.75" customHeight="1" x14ac:dyDescent="0.2">
      <c r="A80" s="904" t="s">
        <v>74</v>
      </c>
      <c r="B80" s="905"/>
      <c r="C80" s="905"/>
      <c r="D80" s="906"/>
      <c r="E80" s="935"/>
      <c r="F80" s="953"/>
      <c r="G80" s="935"/>
      <c r="H80" s="953"/>
      <c r="I80" s="935"/>
      <c r="J80" s="936"/>
      <c r="K80" s="925"/>
      <c r="L80" s="926"/>
    </row>
    <row r="81" spans="1:12" ht="12.75" customHeight="1" x14ac:dyDescent="0.2">
      <c r="A81" s="895" t="s">
        <v>76</v>
      </c>
      <c r="B81" s="896"/>
      <c r="C81" s="896"/>
      <c r="D81" s="897"/>
      <c r="E81" s="931">
        <f>(E47+E45)/Caratteristiche!G5</f>
        <v>17.113734513274338</v>
      </c>
      <c r="F81" s="937"/>
      <c r="G81" s="931">
        <f>(G47+G45)/Caratteristiche!I5</f>
        <v>9.6718098720292502</v>
      </c>
      <c r="H81" s="937"/>
      <c r="I81" s="931">
        <f>(I47+I45)/Caratteristiche!K5</f>
        <v>9.9445112781954901</v>
      </c>
      <c r="J81" s="932"/>
      <c r="K81" s="921">
        <f>(K47+K45)/Caratteristiche!M5</f>
        <v>9.7947761194029859</v>
      </c>
      <c r="L81" s="922"/>
    </row>
    <row r="82" spans="1:12" ht="12.75" customHeight="1" x14ac:dyDescent="0.2">
      <c r="A82" s="889" t="s">
        <v>77</v>
      </c>
      <c r="B82" s="890"/>
      <c r="C82" s="890"/>
      <c r="D82" s="891"/>
      <c r="E82" s="933"/>
      <c r="F82" s="938"/>
      <c r="G82" s="933"/>
      <c r="H82" s="938"/>
      <c r="I82" s="933"/>
      <c r="J82" s="934"/>
      <c r="K82" s="923"/>
      <c r="L82" s="924"/>
    </row>
    <row r="83" spans="1:12" ht="12.75" customHeight="1" x14ac:dyDescent="0.2">
      <c r="A83" s="904" t="s">
        <v>74</v>
      </c>
      <c r="B83" s="905"/>
      <c r="C83" s="905"/>
      <c r="D83" s="906"/>
      <c r="E83" s="935"/>
      <c r="F83" s="953"/>
      <c r="G83" s="935"/>
      <c r="H83" s="953"/>
      <c r="I83" s="935"/>
      <c r="J83" s="936"/>
      <c r="K83" s="925"/>
      <c r="L83" s="926"/>
    </row>
    <row r="84" spans="1:12" ht="12.75" customHeight="1" x14ac:dyDescent="0.2">
      <c r="A84" s="895" t="s">
        <v>184</v>
      </c>
      <c r="B84" s="896"/>
      <c r="C84" s="896"/>
      <c r="D84" s="897"/>
      <c r="E84" s="931">
        <f>E44/Caratteristiche!G5</f>
        <v>11.156796460176992</v>
      </c>
      <c r="F84" s="937"/>
      <c r="G84" s="931">
        <f>G44/Caratteristiche!I5</f>
        <v>12.82561243144424</v>
      </c>
      <c r="H84" s="937"/>
      <c r="I84" s="931">
        <f>I44/Caratteristiche!K5</f>
        <v>36.354342105263157</v>
      </c>
      <c r="J84" s="932"/>
      <c r="K84" s="921">
        <f>K44/Caratteristiche!M5</f>
        <v>34.731343283582092</v>
      </c>
      <c r="L84" s="922"/>
    </row>
    <row r="85" spans="1:12" ht="12.75" customHeight="1" x14ac:dyDescent="0.2">
      <c r="A85" s="889" t="s">
        <v>269</v>
      </c>
      <c r="B85" s="890"/>
      <c r="C85" s="890"/>
      <c r="D85" s="891"/>
      <c r="E85" s="933"/>
      <c r="F85" s="938"/>
      <c r="G85" s="933"/>
      <c r="H85" s="938"/>
      <c r="I85" s="933"/>
      <c r="J85" s="934"/>
      <c r="K85" s="923"/>
      <c r="L85" s="924"/>
    </row>
    <row r="86" spans="1:12" ht="13.5" customHeight="1" thickBot="1" x14ac:dyDescent="0.25">
      <c r="A86" s="907" t="s">
        <v>74</v>
      </c>
      <c r="B86" s="908"/>
      <c r="C86" s="908"/>
      <c r="D86" s="909"/>
      <c r="E86" s="939"/>
      <c r="F86" s="940"/>
      <c r="G86" s="939"/>
      <c r="H86" s="940"/>
      <c r="I86" s="939"/>
      <c r="J86" s="941"/>
      <c r="K86" s="951"/>
      <c r="L86" s="952"/>
    </row>
    <row r="87" spans="1:12" x14ac:dyDescent="0.2">
      <c r="A87" s="910" t="s">
        <v>185</v>
      </c>
      <c r="B87" s="911"/>
      <c r="C87" s="911"/>
      <c r="D87" s="911"/>
      <c r="E87" s="911"/>
      <c r="F87" s="911"/>
      <c r="G87" s="911"/>
      <c r="H87" s="911"/>
      <c r="I87" s="911"/>
      <c r="J87" s="911"/>
      <c r="K87" s="911"/>
      <c r="L87" s="912"/>
    </row>
    <row r="88" spans="1:12" x14ac:dyDescent="0.2">
      <c r="A88" s="927" t="s">
        <v>65</v>
      </c>
      <c r="B88" s="928"/>
      <c r="C88" s="928"/>
      <c r="D88" s="929"/>
      <c r="E88" s="913">
        <f>$L$1-3</f>
        <v>2020</v>
      </c>
      <c r="F88" s="930"/>
      <c r="G88" s="913">
        <f>$L$1-2</f>
        <v>2021</v>
      </c>
      <c r="H88" s="930"/>
      <c r="I88" s="913">
        <f>$L$1-1</f>
        <v>2022</v>
      </c>
      <c r="J88" s="930"/>
      <c r="K88" s="913">
        <f>$L$1</f>
        <v>2023</v>
      </c>
      <c r="L88" s="914"/>
    </row>
    <row r="89" spans="1:12" ht="12.75" customHeight="1" x14ac:dyDescent="0.2">
      <c r="A89" s="895" t="s">
        <v>186</v>
      </c>
      <c r="B89" s="896"/>
      <c r="C89" s="896"/>
      <c r="D89" s="897"/>
      <c r="E89" s="942">
        <f>'Economico Patrimoniale'!E33/'Economico Patrimoniale'!E13</f>
        <v>0.32108715009362815</v>
      </c>
      <c r="F89" s="943"/>
      <c r="G89" s="942">
        <f>G33/G13</f>
        <v>0.23238370121969495</v>
      </c>
      <c r="H89" s="943"/>
      <c r="I89" s="942">
        <f>I33/I13</f>
        <v>0.37802172704648634</v>
      </c>
      <c r="J89" s="948"/>
      <c r="K89" s="915">
        <f>K33/K13</f>
        <v>0.66370162088628126</v>
      </c>
      <c r="L89" s="916"/>
    </row>
    <row r="90" spans="1:12" ht="12.75" customHeight="1" x14ac:dyDescent="0.2">
      <c r="A90" s="889" t="s">
        <v>187</v>
      </c>
      <c r="B90" s="890"/>
      <c r="C90" s="890"/>
      <c r="D90" s="891"/>
      <c r="E90" s="944"/>
      <c r="F90" s="945"/>
      <c r="G90" s="944"/>
      <c r="H90" s="945"/>
      <c r="I90" s="944"/>
      <c r="J90" s="949"/>
      <c r="K90" s="917"/>
      <c r="L90" s="918"/>
    </row>
    <row r="91" spans="1:12" ht="12.75" customHeight="1" x14ac:dyDescent="0.2">
      <c r="A91" s="904" t="s">
        <v>188</v>
      </c>
      <c r="B91" s="905"/>
      <c r="C91" s="905"/>
      <c r="D91" s="906"/>
      <c r="E91" s="946"/>
      <c r="F91" s="947"/>
      <c r="G91" s="946"/>
      <c r="H91" s="947"/>
      <c r="I91" s="946"/>
      <c r="J91" s="950"/>
      <c r="K91" s="919"/>
      <c r="L91" s="920"/>
    </row>
    <row r="92" spans="1:12" ht="12.75" customHeight="1" x14ac:dyDescent="0.2">
      <c r="A92" s="895" t="s">
        <v>189</v>
      </c>
      <c r="B92" s="896"/>
      <c r="C92" s="896"/>
      <c r="D92" s="897"/>
      <c r="E92" s="942">
        <f>E40/E22</f>
        <v>0.16005039510175392</v>
      </c>
      <c r="F92" s="943"/>
      <c r="G92" s="942">
        <f>G40/G22</f>
        <v>0.172112493441585</v>
      </c>
      <c r="H92" s="943"/>
      <c r="I92" s="942">
        <f>I40/I22</f>
        <v>0.29604190312906936</v>
      </c>
      <c r="J92" s="948"/>
      <c r="K92" s="915">
        <f>K40/K22</f>
        <v>0.45323183517895882</v>
      </c>
      <c r="L92" s="916"/>
    </row>
    <row r="93" spans="1:12" ht="12.75" customHeight="1" x14ac:dyDescent="0.2">
      <c r="A93" s="889" t="s">
        <v>190</v>
      </c>
      <c r="B93" s="890"/>
      <c r="C93" s="890"/>
      <c r="D93" s="891"/>
      <c r="E93" s="944"/>
      <c r="F93" s="945"/>
      <c r="G93" s="944"/>
      <c r="H93" s="945"/>
      <c r="I93" s="944"/>
      <c r="J93" s="949"/>
      <c r="K93" s="917"/>
      <c r="L93" s="918"/>
    </row>
    <row r="94" spans="1:12" ht="12.75" customHeight="1" x14ac:dyDescent="0.2">
      <c r="A94" s="904" t="s">
        <v>191</v>
      </c>
      <c r="B94" s="905"/>
      <c r="C94" s="905"/>
      <c r="D94" s="906"/>
      <c r="E94" s="946"/>
      <c r="F94" s="947"/>
      <c r="G94" s="946"/>
      <c r="H94" s="947"/>
      <c r="I94" s="946"/>
      <c r="J94" s="950"/>
      <c r="K94" s="919"/>
      <c r="L94" s="920"/>
    </row>
    <row r="95" spans="1:12" ht="12.75" customHeight="1" x14ac:dyDescent="0.2">
      <c r="A95" s="895" t="s">
        <v>192</v>
      </c>
      <c r="B95" s="896"/>
      <c r="C95" s="896"/>
      <c r="D95" s="897"/>
      <c r="E95" s="942">
        <f>(F7+F9)/(E7+E9)</f>
        <v>0.83811030612141657</v>
      </c>
      <c r="F95" s="943"/>
      <c r="G95" s="942">
        <f>(H7+H9)/(G7+G9)</f>
        <v>0.84307739698361206</v>
      </c>
      <c r="H95" s="943"/>
      <c r="I95" s="942">
        <f>(J7+J9)/(I7+I9)</f>
        <v>0.84832653582193152</v>
      </c>
      <c r="J95" s="948"/>
      <c r="K95" s="915">
        <f>(L7+L9)/(K7+K9)</f>
        <v>0.69081491824562036</v>
      </c>
      <c r="L95" s="916"/>
    </row>
    <row r="96" spans="1:12" ht="12.75" customHeight="1" x14ac:dyDescent="0.2">
      <c r="A96" s="889" t="s">
        <v>193</v>
      </c>
      <c r="B96" s="890"/>
      <c r="C96" s="890"/>
      <c r="D96" s="891"/>
      <c r="E96" s="944"/>
      <c r="F96" s="945"/>
      <c r="G96" s="944"/>
      <c r="H96" s="945"/>
      <c r="I96" s="944"/>
      <c r="J96" s="949"/>
      <c r="K96" s="917"/>
      <c r="L96" s="918"/>
    </row>
    <row r="97" spans="1:12" ht="12.75" customHeight="1" x14ac:dyDescent="0.2">
      <c r="A97" s="901" t="s">
        <v>194</v>
      </c>
      <c r="B97" s="902"/>
      <c r="C97" s="902"/>
      <c r="D97" s="903"/>
      <c r="E97" s="946"/>
      <c r="F97" s="947"/>
      <c r="G97" s="946"/>
      <c r="H97" s="947"/>
      <c r="I97" s="946"/>
      <c r="J97" s="950"/>
      <c r="K97" s="919"/>
      <c r="L97" s="920"/>
    </row>
    <row r="98" spans="1:12" ht="12.75" customHeight="1" x14ac:dyDescent="0.2">
      <c r="A98" s="898" t="s">
        <v>195</v>
      </c>
      <c r="B98" s="899"/>
      <c r="C98" s="899"/>
      <c r="D98" s="900"/>
      <c r="E98" s="942">
        <f>(F18)/(E18)</f>
        <v>0.78939404038550587</v>
      </c>
      <c r="F98" s="943"/>
      <c r="G98" s="942">
        <f>H18/G18</f>
        <v>0.75251335884264758</v>
      </c>
      <c r="H98" s="943"/>
      <c r="I98" s="942">
        <f>J18/I18</f>
        <v>0.75251335884264758</v>
      </c>
      <c r="J98" s="948"/>
      <c r="K98" s="915">
        <f>L7/K7</f>
        <v>0.66225789613569241</v>
      </c>
      <c r="L98" s="916"/>
    </row>
    <row r="99" spans="1:12" ht="12.75" customHeight="1" x14ac:dyDescent="0.2">
      <c r="A99" s="889" t="s">
        <v>196</v>
      </c>
      <c r="B99" s="890"/>
      <c r="C99" s="890"/>
      <c r="D99" s="891"/>
      <c r="E99" s="944"/>
      <c r="F99" s="945"/>
      <c r="G99" s="944"/>
      <c r="H99" s="945"/>
      <c r="I99" s="944"/>
      <c r="J99" s="949"/>
      <c r="K99" s="917"/>
      <c r="L99" s="918"/>
    </row>
    <row r="100" spans="1:12" ht="13.5" customHeight="1" thickBot="1" x14ac:dyDescent="0.25">
      <c r="A100" s="892" t="s">
        <v>197</v>
      </c>
      <c r="B100" s="893"/>
      <c r="C100" s="893"/>
      <c r="D100" s="894"/>
      <c r="E100" s="956"/>
      <c r="F100" s="957"/>
      <c r="G100" s="956"/>
      <c r="H100" s="957"/>
      <c r="I100" s="956"/>
      <c r="J100" s="958"/>
      <c r="K100" s="954"/>
      <c r="L100" s="955"/>
    </row>
    <row r="103" spans="1:12" x14ac:dyDescent="0.2">
      <c r="A103" s="885"/>
      <c r="B103" s="885"/>
      <c r="C103" s="885"/>
      <c r="D103" s="885"/>
    </row>
  </sheetData>
  <sheetProtection selectLockedCells="1"/>
  <mergeCells count="207">
    <mergeCell ref="A33:D33"/>
    <mergeCell ref="A21:D21"/>
    <mergeCell ref="A4:D5"/>
    <mergeCell ref="A13:D13"/>
    <mergeCell ref="I4:J4"/>
    <mergeCell ref="A6:D6"/>
    <mergeCell ref="A7:D7"/>
    <mergeCell ref="A8:D8"/>
    <mergeCell ref="A9:D9"/>
    <mergeCell ref="A24:L24"/>
    <mergeCell ref="A22:D22"/>
    <mergeCell ref="G16:H16"/>
    <mergeCell ref="A20:D20"/>
    <mergeCell ref="I16:J16"/>
    <mergeCell ref="A19:D19"/>
    <mergeCell ref="A16:D17"/>
    <mergeCell ref="A18:D18"/>
    <mergeCell ref="K44:L44"/>
    <mergeCell ref="G44:H44"/>
    <mergeCell ref="I44:J44"/>
    <mergeCell ref="K45:L45"/>
    <mergeCell ref="A44:D44"/>
    <mergeCell ref="E43:F43"/>
    <mergeCell ref="B36:D36"/>
    <mergeCell ref="A42:L42"/>
    <mergeCell ref="A43:D43"/>
    <mergeCell ref="E44:F44"/>
    <mergeCell ref="A40:D40"/>
    <mergeCell ref="G43:H43"/>
    <mergeCell ref="B37:D37"/>
    <mergeCell ref="I43:J43"/>
    <mergeCell ref="K43:L43"/>
    <mergeCell ref="I52:J52"/>
    <mergeCell ref="I45:J45"/>
    <mergeCell ref="A45:D45"/>
    <mergeCell ref="G48:H48"/>
    <mergeCell ref="I48:J48"/>
    <mergeCell ref="E46:F46"/>
    <mergeCell ref="E47:F47"/>
    <mergeCell ref="A47:D47"/>
    <mergeCell ref="A46:D46"/>
    <mergeCell ref="G46:H46"/>
    <mergeCell ref="I46:J46"/>
    <mergeCell ref="I47:J47"/>
    <mergeCell ref="G45:H45"/>
    <mergeCell ref="E45:F45"/>
    <mergeCell ref="A1:J1"/>
    <mergeCell ref="A2:L2"/>
    <mergeCell ref="I25:J25"/>
    <mergeCell ref="G25:H25"/>
    <mergeCell ref="K34:L34"/>
    <mergeCell ref="A25:A26"/>
    <mergeCell ref="E34:F34"/>
    <mergeCell ref="G34:H34"/>
    <mergeCell ref="A3:L3"/>
    <mergeCell ref="G4:H4"/>
    <mergeCell ref="K25:L25"/>
    <mergeCell ref="B25:D26"/>
    <mergeCell ref="E25:F25"/>
    <mergeCell ref="A15:L15"/>
    <mergeCell ref="A10:D10"/>
    <mergeCell ref="A11:D11"/>
    <mergeCell ref="K16:L16"/>
    <mergeCell ref="E16:F16"/>
    <mergeCell ref="E4:F4"/>
    <mergeCell ref="B34:D35"/>
    <mergeCell ref="I34:J34"/>
    <mergeCell ref="A34:A35"/>
    <mergeCell ref="K4:L4"/>
    <mergeCell ref="A12:D12"/>
    <mergeCell ref="K46:L46"/>
    <mergeCell ref="K56:L58"/>
    <mergeCell ref="A55:D55"/>
    <mergeCell ref="G47:H47"/>
    <mergeCell ref="E53:F55"/>
    <mergeCell ref="A50:L50"/>
    <mergeCell ref="A48:D48"/>
    <mergeCell ref="E48:F48"/>
    <mergeCell ref="A53:D53"/>
    <mergeCell ref="K52:L52"/>
    <mergeCell ref="A54:D54"/>
    <mergeCell ref="G56:H58"/>
    <mergeCell ref="A56:D56"/>
    <mergeCell ref="E56:F58"/>
    <mergeCell ref="A58:D58"/>
    <mergeCell ref="K47:L47"/>
    <mergeCell ref="K48:L48"/>
    <mergeCell ref="K53:L55"/>
    <mergeCell ref="I56:J58"/>
    <mergeCell ref="E52:F52"/>
    <mergeCell ref="A52:D52"/>
    <mergeCell ref="G52:H52"/>
    <mergeCell ref="G53:H55"/>
    <mergeCell ref="I53:J55"/>
    <mergeCell ref="I59:J61"/>
    <mergeCell ref="K64:L66"/>
    <mergeCell ref="A65:D65"/>
    <mergeCell ref="A66:D66"/>
    <mergeCell ref="A60:D60"/>
    <mergeCell ref="A61:D61"/>
    <mergeCell ref="A62:L62"/>
    <mergeCell ref="G63:H63"/>
    <mergeCell ref="I63:J63"/>
    <mergeCell ref="K59:L61"/>
    <mergeCell ref="A59:D59"/>
    <mergeCell ref="E59:F61"/>
    <mergeCell ref="G59:H61"/>
    <mergeCell ref="K63:L63"/>
    <mergeCell ref="A63:D63"/>
    <mergeCell ref="E63:F63"/>
    <mergeCell ref="E84:F86"/>
    <mergeCell ref="A73:L73"/>
    <mergeCell ref="A70:D70"/>
    <mergeCell ref="E70:F72"/>
    <mergeCell ref="G70:H72"/>
    <mergeCell ref="I70:J72"/>
    <mergeCell ref="I64:J66"/>
    <mergeCell ref="K67:L69"/>
    <mergeCell ref="A68:D68"/>
    <mergeCell ref="A69:D69"/>
    <mergeCell ref="A67:D67"/>
    <mergeCell ref="E67:F69"/>
    <mergeCell ref="G67:H69"/>
    <mergeCell ref="I67:J69"/>
    <mergeCell ref="A64:D64"/>
    <mergeCell ref="E64:F66"/>
    <mergeCell ref="G64:H66"/>
    <mergeCell ref="K70:L72"/>
    <mergeCell ref="A71:D71"/>
    <mergeCell ref="A72:D72"/>
    <mergeCell ref="E78:F80"/>
    <mergeCell ref="G78:H80"/>
    <mergeCell ref="I78:J80"/>
    <mergeCell ref="A79:D79"/>
    <mergeCell ref="A80:D80"/>
    <mergeCell ref="K74:L74"/>
    <mergeCell ref="K75:L77"/>
    <mergeCell ref="A76:D76"/>
    <mergeCell ref="A77:D77"/>
    <mergeCell ref="A74:D74"/>
    <mergeCell ref="E74:F74"/>
    <mergeCell ref="A75:D75"/>
    <mergeCell ref="E75:F77"/>
    <mergeCell ref="G75:H77"/>
    <mergeCell ref="I75:J77"/>
    <mergeCell ref="G74:H74"/>
    <mergeCell ref="I74:J74"/>
    <mergeCell ref="K98:L100"/>
    <mergeCell ref="K92:L94"/>
    <mergeCell ref="G95:H97"/>
    <mergeCell ref="I95:J97"/>
    <mergeCell ref="K95:L97"/>
    <mergeCell ref="G98:H100"/>
    <mergeCell ref="I98:J100"/>
    <mergeCell ref="E92:F94"/>
    <mergeCell ref="G92:H94"/>
    <mergeCell ref="I92:J94"/>
    <mergeCell ref="E98:F100"/>
    <mergeCell ref="E95:F97"/>
    <mergeCell ref="K88:L88"/>
    <mergeCell ref="K89:L91"/>
    <mergeCell ref="K81:L83"/>
    <mergeCell ref="K78:L80"/>
    <mergeCell ref="A87:L87"/>
    <mergeCell ref="A88:D88"/>
    <mergeCell ref="E88:F88"/>
    <mergeCell ref="G88:H88"/>
    <mergeCell ref="A90:D90"/>
    <mergeCell ref="A91:D91"/>
    <mergeCell ref="A89:D89"/>
    <mergeCell ref="I81:J83"/>
    <mergeCell ref="G84:H86"/>
    <mergeCell ref="I84:J86"/>
    <mergeCell ref="I88:J88"/>
    <mergeCell ref="E89:F91"/>
    <mergeCell ref="G89:H91"/>
    <mergeCell ref="I89:J91"/>
    <mergeCell ref="K84:L86"/>
    <mergeCell ref="A82:D82"/>
    <mergeCell ref="A83:D83"/>
    <mergeCell ref="E81:F83"/>
    <mergeCell ref="G81:H83"/>
    <mergeCell ref="A84:D84"/>
    <mergeCell ref="A103:D103"/>
    <mergeCell ref="B27:D27"/>
    <mergeCell ref="B30:D30"/>
    <mergeCell ref="B31:D31"/>
    <mergeCell ref="B32:D32"/>
    <mergeCell ref="B28:D28"/>
    <mergeCell ref="B29:D29"/>
    <mergeCell ref="A99:D99"/>
    <mergeCell ref="A100:D100"/>
    <mergeCell ref="A81:D81"/>
    <mergeCell ref="A98:D98"/>
    <mergeCell ref="A95:D95"/>
    <mergeCell ref="A96:D96"/>
    <mergeCell ref="A97:D97"/>
    <mergeCell ref="A93:D93"/>
    <mergeCell ref="A94:D94"/>
    <mergeCell ref="A92:D92"/>
    <mergeCell ref="A85:D85"/>
    <mergeCell ref="A86:D86"/>
    <mergeCell ref="A78:D78"/>
    <mergeCell ref="B38:D38"/>
    <mergeCell ref="B39:D39"/>
    <mergeCell ref="A57:D57"/>
    <mergeCell ref="A51:L51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45" orientation="portrait"/>
  <headerFooter alignWithMargins="0">
    <oddHeader>&amp;CComune di</oddHeader>
    <oddFooter>&amp;R&amp;8&amp;P</oddFooter>
  </headerFooter>
  <rowBreaks count="1" manualBreakCount="1"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rgb="FFFFFF00"/>
    <pageSetUpPr fitToPage="1"/>
  </sheetPr>
  <dimension ref="A1:S68"/>
  <sheetViews>
    <sheetView workbookViewId="0">
      <selection activeCell="K30" sqref="K30:L30"/>
    </sheetView>
  </sheetViews>
  <sheetFormatPr defaultColWidth="9.140625" defaultRowHeight="12.75" x14ac:dyDescent="0.2"/>
  <cols>
    <col min="1" max="4" width="9.140625" style="1"/>
    <col min="5" max="5" width="10" style="1" bestFit="1" customWidth="1"/>
    <col min="6" max="7" width="9.140625" style="1"/>
    <col min="8" max="8" width="10.140625" style="1" bestFit="1" customWidth="1"/>
    <col min="9" max="9" width="9.140625" style="1"/>
    <col min="10" max="10" width="9.7109375" style="1" customWidth="1"/>
    <col min="11" max="11" width="11.42578125" style="1" customWidth="1"/>
    <col min="12" max="12" width="11" style="1" customWidth="1"/>
    <col min="13" max="13" width="7.140625" style="1" customWidth="1"/>
    <col min="14" max="16384" width="9.140625" style="1"/>
  </cols>
  <sheetData>
    <row r="1" spans="1:13" ht="21.75" customHeight="1" x14ac:dyDescent="0.2">
      <c r="A1" s="790"/>
      <c r="B1" s="791"/>
      <c r="C1" s="791"/>
      <c r="D1" s="791"/>
      <c r="E1" s="791"/>
      <c r="F1" s="791"/>
      <c r="G1" s="791"/>
      <c r="H1" s="791"/>
      <c r="I1" s="791"/>
      <c r="J1" s="791"/>
      <c r="K1" s="93" t="s">
        <v>284</v>
      </c>
      <c r="L1" s="94">
        <v>2023</v>
      </c>
    </row>
    <row r="2" spans="1:13" ht="24.75" customHeight="1" thickBot="1" x14ac:dyDescent="0.25">
      <c r="A2" s="854" t="s">
        <v>198</v>
      </c>
      <c r="B2" s="855"/>
      <c r="C2" s="855"/>
      <c r="D2" s="855"/>
      <c r="E2" s="855"/>
      <c r="F2" s="855"/>
      <c r="G2" s="855"/>
      <c r="H2" s="855"/>
      <c r="I2" s="855"/>
      <c r="J2" s="855"/>
      <c r="K2" s="855"/>
      <c r="L2" s="856"/>
    </row>
    <row r="3" spans="1:13" ht="13.5" customHeight="1" x14ac:dyDescent="0.2">
      <c r="A3" s="846" t="s">
        <v>199</v>
      </c>
      <c r="B3" s="847"/>
      <c r="C3" s="847"/>
      <c r="D3" s="847"/>
      <c r="E3" s="847"/>
      <c r="F3" s="847"/>
      <c r="G3" s="847"/>
      <c r="H3" s="847"/>
      <c r="I3" s="847"/>
      <c r="J3" s="847"/>
      <c r="K3" s="847"/>
      <c r="L3" s="848"/>
    </row>
    <row r="4" spans="1:13" ht="15" customHeight="1" x14ac:dyDescent="0.2">
      <c r="A4" s="1039" t="s">
        <v>344</v>
      </c>
      <c r="B4" s="1040"/>
      <c r="C4" s="1040"/>
      <c r="D4" s="1040"/>
      <c r="E4" s="1041">
        <f>$L$1 - 3</f>
        <v>2020</v>
      </c>
      <c r="F4" s="1041"/>
      <c r="G4" s="1041">
        <f>$L$1-2</f>
        <v>2021</v>
      </c>
      <c r="H4" s="1041"/>
      <c r="I4" s="1041">
        <f>$L$1-1</f>
        <v>2022</v>
      </c>
      <c r="J4" s="1041"/>
      <c r="K4" s="1024">
        <f>$L$1</f>
        <v>2023</v>
      </c>
      <c r="L4" s="1025"/>
    </row>
    <row r="5" spans="1:13" ht="12.75" customHeight="1" x14ac:dyDescent="0.2">
      <c r="A5" s="1050" t="s">
        <v>87</v>
      </c>
      <c r="B5" s="1051"/>
      <c r="C5" s="1051"/>
      <c r="D5" s="1051"/>
      <c r="E5" s="1028"/>
      <c r="F5" s="1028"/>
      <c r="G5" s="1028"/>
      <c r="H5" s="1028"/>
      <c r="I5" s="1028"/>
      <c r="J5" s="1028"/>
      <c r="K5" s="1022"/>
      <c r="L5" s="1023"/>
      <c r="M5" s="758"/>
    </row>
    <row r="6" spans="1:13" ht="12.75" customHeight="1" x14ac:dyDescent="0.2">
      <c r="A6" s="995" t="s">
        <v>88</v>
      </c>
      <c r="B6" s="996"/>
      <c r="C6" s="996"/>
      <c r="D6" s="996"/>
      <c r="E6" s="1028"/>
      <c r="F6" s="1028"/>
      <c r="G6" s="1028"/>
      <c r="H6" s="1028"/>
      <c r="I6" s="1028">
        <v>1</v>
      </c>
      <c r="J6" s="1028"/>
      <c r="K6" s="1022">
        <v>0</v>
      </c>
      <c r="L6" s="1023"/>
    </row>
    <row r="7" spans="1:13" x14ac:dyDescent="0.2">
      <c r="A7" s="995" t="s">
        <v>89</v>
      </c>
      <c r="B7" s="996"/>
      <c r="C7" s="996"/>
      <c r="D7" s="996"/>
      <c r="E7" s="1028">
        <v>2</v>
      </c>
      <c r="F7" s="1028"/>
      <c r="G7" s="1028">
        <v>2</v>
      </c>
      <c r="H7" s="1028"/>
      <c r="I7" s="1028"/>
      <c r="J7" s="1028"/>
      <c r="K7" s="1022"/>
      <c r="L7" s="1023"/>
    </row>
    <row r="8" spans="1:13" x14ac:dyDescent="0.2">
      <c r="A8" s="1026" t="s">
        <v>90</v>
      </c>
      <c r="B8" s="1027"/>
      <c r="C8" s="1027"/>
      <c r="D8" s="1027"/>
      <c r="E8" s="1029">
        <v>2</v>
      </c>
      <c r="F8" s="1029"/>
      <c r="G8" s="1029">
        <v>2</v>
      </c>
      <c r="H8" s="1029"/>
      <c r="I8" s="1029">
        <v>2</v>
      </c>
      <c r="J8" s="1029"/>
      <c r="K8" s="1022">
        <v>2</v>
      </c>
      <c r="L8" s="1023"/>
    </row>
    <row r="9" spans="1:13" x14ac:dyDescent="0.2">
      <c r="A9" s="1032" t="s">
        <v>91</v>
      </c>
      <c r="B9" s="1033"/>
      <c r="C9" s="1033"/>
      <c r="D9" s="1033"/>
      <c r="E9" s="1034">
        <v>2</v>
      </c>
      <c r="F9" s="1035"/>
      <c r="G9" s="1034">
        <v>2</v>
      </c>
      <c r="H9" s="1035"/>
      <c r="I9" s="1034">
        <v>2</v>
      </c>
      <c r="J9" s="1035"/>
      <c r="K9" s="1030">
        <v>2</v>
      </c>
      <c r="L9" s="1031"/>
    </row>
    <row r="10" spans="1:13" ht="22.5" customHeight="1" x14ac:dyDescent="0.2">
      <c r="A10" s="1042"/>
      <c r="B10" s="1043"/>
      <c r="C10" s="1043"/>
      <c r="D10" s="1043"/>
      <c r="E10" s="1043"/>
      <c r="F10" s="1043"/>
      <c r="G10" s="1043"/>
      <c r="H10" s="1043"/>
      <c r="I10" s="1043"/>
      <c r="J10" s="1043"/>
      <c r="K10" s="1043"/>
      <c r="L10" s="1044"/>
    </row>
    <row r="11" spans="1:13" x14ac:dyDescent="0.2">
      <c r="A11" s="1036" t="s">
        <v>203</v>
      </c>
      <c r="B11" s="1037"/>
      <c r="C11" s="1037"/>
      <c r="D11" s="1037"/>
      <c r="E11" s="1037"/>
      <c r="F11" s="1037"/>
      <c r="G11" s="1037"/>
      <c r="H11" s="1037"/>
      <c r="I11" s="1037"/>
      <c r="J11" s="1037"/>
      <c r="K11" s="1037"/>
      <c r="L11" s="1038"/>
    </row>
    <row r="12" spans="1:13" x14ac:dyDescent="0.2">
      <c r="A12" s="1039" t="s">
        <v>344</v>
      </c>
      <c r="B12" s="1040"/>
      <c r="C12" s="1040"/>
      <c r="D12" s="1040"/>
      <c r="E12" s="1041">
        <f>$L$1 - 3</f>
        <v>2020</v>
      </c>
      <c r="F12" s="1041"/>
      <c r="G12" s="1041">
        <f>$L$1-2</f>
        <v>2021</v>
      </c>
      <c r="H12" s="1041"/>
      <c r="I12" s="1041">
        <f>$L$1-1</f>
        <v>2022</v>
      </c>
      <c r="J12" s="1041"/>
      <c r="K12" s="1024">
        <f>$L$1</f>
        <v>2023</v>
      </c>
      <c r="L12" s="1025"/>
    </row>
    <row r="13" spans="1:13" x14ac:dyDescent="0.2">
      <c r="A13" s="1050" t="s">
        <v>200</v>
      </c>
      <c r="B13" s="1051"/>
      <c r="C13" s="1051"/>
      <c r="D13" s="1051"/>
      <c r="E13" s="1028"/>
      <c r="F13" s="1028"/>
      <c r="G13" s="1028"/>
      <c r="H13" s="1028"/>
      <c r="I13" s="1028"/>
      <c r="J13" s="1028"/>
      <c r="K13" s="1045"/>
      <c r="L13" s="1046"/>
    </row>
    <row r="14" spans="1:13" x14ac:dyDescent="0.2">
      <c r="A14" s="995" t="s">
        <v>201</v>
      </c>
      <c r="B14" s="996"/>
      <c r="C14" s="996"/>
      <c r="D14" s="996"/>
      <c r="E14" s="1028"/>
      <c r="F14" s="1028"/>
      <c r="G14" s="1028"/>
      <c r="H14" s="1028"/>
      <c r="I14" s="1028"/>
      <c r="J14" s="1028"/>
      <c r="K14" s="1045"/>
      <c r="L14" s="1046"/>
    </row>
    <row r="15" spans="1:13" x14ac:dyDescent="0.2">
      <c r="A15" s="995" t="s">
        <v>202</v>
      </c>
      <c r="B15" s="996"/>
      <c r="C15" s="996"/>
      <c r="D15" s="996"/>
      <c r="E15" s="1028">
        <v>54</v>
      </c>
      <c r="F15" s="1028"/>
      <c r="G15" s="1028">
        <v>42</v>
      </c>
      <c r="H15" s="1028"/>
      <c r="I15" s="1028">
        <v>43.5</v>
      </c>
      <c r="J15" s="1028"/>
      <c r="K15" s="1045"/>
      <c r="L15" s="1046"/>
    </row>
    <row r="16" spans="1:13" x14ac:dyDescent="0.2">
      <c r="A16" s="1032" t="s">
        <v>204</v>
      </c>
      <c r="B16" s="1033"/>
      <c r="C16" s="1033"/>
      <c r="D16" s="1033"/>
      <c r="E16" s="1047">
        <v>48</v>
      </c>
      <c r="F16" s="1047"/>
      <c r="G16" s="1047">
        <v>49</v>
      </c>
      <c r="H16" s="1047"/>
      <c r="I16" s="1047">
        <f>I15</f>
        <v>43.5</v>
      </c>
      <c r="J16" s="1047"/>
      <c r="K16" s="1048">
        <f>K15</f>
        <v>0</v>
      </c>
      <c r="L16" s="1049"/>
      <c r="M16" s="109"/>
    </row>
    <row r="17" spans="1:19" ht="32.25" customHeight="1" x14ac:dyDescent="0.2">
      <c r="A17" s="1042"/>
      <c r="B17" s="1043"/>
      <c r="C17" s="1043"/>
      <c r="D17" s="1043"/>
      <c r="E17" s="1043"/>
      <c r="F17" s="1043"/>
      <c r="G17" s="1043"/>
      <c r="H17" s="1043"/>
      <c r="I17" s="1043"/>
      <c r="J17" s="1043"/>
      <c r="K17" s="1043"/>
      <c r="L17" s="1044"/>
    </row>
    <row r="18" spans="1:19" x14ac:dyDescent="0.2">
      <c r="A18" s="1036"/>
      <c r="B18" s="1037"/>
      <c r="C18" s="1037"/>
      <c r="D18" s="1037"/>
      <c r="E18" s="1037"/>
      <c r="F18" s="1037"/>
      <c r="G18" s="1037"/>
      <c r="H18" s="1037"/>
      <c r="I18" s="1037"/>
      <c r="J18" s="1037"/>
      <c r="K18" s="1037"/>
      <c r="L18" s="1038"/>
    </row>
    <row r="19" spans="1:19" x14ac:dyDescent="0.2">
      <c r="A19" s="1039" t="s">
        <v>344</v>
      </c>
      <c r="B19" s="1040"/>
      <c r="C19" s="1040"/>
      <c r="D19" s="1040"/>
      <c r="E19" s="1041">
        <f>$L$1 - 3</f>
        <v>2020</v>
      </c>
      <c r="F19" s="1041"/>
      <c r="G19" s="1041">
        <f>$L$1-2</f>
        <v>2021</v>
      </c>
      <c r="H19" s="1041"/>
      <c r="I19" s="1041">
        <f>$L$1-1</f>
        <v>2022</v>
      </c>
      <c r="J19" s="1041"/>
      <c r="K19" s="1024">
        <f>$L$1</f>
        <v>2023</v>
      </c>
      <c r="L19" s="1025"/>
    </row>
    <row r="20" spans="1:19" x14ac:dyDescent="0.2">
      <c r="A20" s="1050" t="s">
        <v>491</v>
      </c>
      <c r="B20" s="1051"/>
      <c r="C20" s="1051"/>
      <c r="D20" s="1051"/>
      <c r="E20" s="1058">
        <v>0.1666</v>
      </c>
      <c r="F20" s="1059"/>
      <c r="G20" s="1058">
        <v>0.11</v>
      </c>
      <c r="H20" s="1059"/>
      <c r="I20" s="1058">
        <v>0.19</v>
      </c>
      <c r="J20" s="1059"/>
      <c r="K20" s="1022">
        <v>0.19</v>
      </c>
      <c r="L20" s="1023"/>
    </row>
    <row r="21" spans="1:19" ht="13.5" thickBot="1" x14ac:dyDescent="0.25">
      <c r="A21" s="969" t="s">
        <v>485</v>
      </c>
      <c r="B21" s="970"/>
      <c r="C21" s="970"/>
      <c r="D21" s="970"/>
      <c r="E21" s="1060">
        <v>0</v>
      </c>
      <c r="F21" s="1061"/>
      <c r="G21" s="1060">
        <v>0</v>
      </c>
      <c r="H21" s="1061"/>
      <c r="I21" s="1060">
        <v>0.04</v>
      </c>
      <c r="J21" s="1061"/>
      <c r="K21" s="1076">
        <v>0.04</v>
      </c>
      <c r="L21" s="1077"/>
    </row>
    <row r="22" spans="1:19" x14ac:dyDescent="0.2">
      <c r="E22" s="750"/>
      <c r="F22" s="750"/>
      <c r="G22" s="750"/>
      <c r="H22" s="750"/>
      <c r="I22" s="750"/>
      <c r="J22" s="750"/>
      <c r="K22" s="750"/>
    </row>
    <row r="23" spans="1:19" x14ac:dyDescent="0.2">
      <c r="A23" s="1081"/>
      <c r="B23" s="1081"/>
      <c r="C23" s="1081"/>
      <c r="D23" s="1081"/>
      <c r="E23" s="1081"/>
      <c r="F23" s="1081"/>
      <c r="G23" s="1081"/>
      <c r="H23" s="1081"/>
      <c r="I23" s="1081"/>
      <c r="J23" s="1081"/>
      <c r="K23" s="1081"/>
      <c r="L23" s="1081"/>
    </row>
    <row r="25" spans="1:19" ht="13.5" thickBot="1" x14ac:dyDescent="0.25"/>
    <row r="26" spans="1:19" x14ac:dyDescent="0.2">
      <c r="A26" s="749" t="s">
        <v>479</v>
      </c>
      <c r="B26" s="750"/>
      <c r="C26" s="750"/>
      <c r="D26" s="750"/>
      <c r="E26" s="750"/>
      <c r="F26" s="750"/>
      <c r="G26" s="750"/>
      <c r="H26" s="750"/>
      <c r="I26" s="750"/>
      <c r="J26" s="750"/>
      <c r="K26" s="750"/>
      <c r="L26" s="751"/>
      <c r="S26" s="736"/>
    </row>
    <row r="27" spans="1:19" x14ac:dyDescent="0.2">
      <c r="A27" s="1039" t="s">
        <v>344</v>
      </c>
      <c r="B27" s="1040"/>
      <c r="C27" s="1040"/>
      <c r="D27" s="1040"/>
      <c r="E27" s="1041">
        <f>$L$1 - 3</f>
        <v>2020</v>
      </c>
      <c r="F27" s="1041"/>
      <c r="G27" s="1041">
        <f>$L$1-2</f>
        <v>2021</v>
      </c>
      <c r="H27" s="1041"/>
      <c r="I27" s="1041">
        <f>$L$1-1</f>
        <v>2022</v>
      </c>
      <c r="J27" s="1041"/>
      <c r="K27" s="1024">
        <f>$L$1</f>
        <v>2023</v>
      </c>
      <c r="L27" s="1025"/>
    </row>
    <row r="28" spans="1:19" ht="12.75" customHeight="1" x14ac:dyDescent="0.2">
      <c r="A28" s="1050" t="s">
        <v>512</v>
      </c>
      <c r="B28" s="1051"/>
      <c r="C28" s="1051"/>
      <c r="D28" s="1051"/>
      <c r="E28" s="1052">
        <v>49743</v>
      </c>
      <c r="F28" s="1052"/>
      <c r="G28" s="1052">
        <v>48575.31</v>
      </c>
      <c r="H28" s="1052"/>
      <c r="I28" s="1086">
        <v>54509</v>
      </c>
      <c r="J28" s="1087"/>
      <c r="K28" s="1056">
        <v>54500</v>
      </c>
      <c r="L28" s="1057"/>
    </row>
    <row r="29" spans="1:19" ht="12.75" customHeight="1" x14ac:dyDescent="0.2">
      <c r="A29" s="1050" t="s">
        <v>205</v>
      </c>
      <c r="B29" s="1051"/>
      <c r="C29" s="1051"/>
      <c r="D29" s="1051"/>
      <c r="E29" s="1052">
        <v>0</v>
      </c>
      <c r="F29" s="1052"/>
      <c r="G29" s="1052">
        <v>0</v>
      </c>
      <c r="H29" s="1052"/>
      <c r="I29" s="1086">
        <v>200</v>
      </c>
      <c r="J29" s="1087"/>
      <c r="K29" s="1056">
        <v>200</v>
      </c>
      <c r="L29" s="1057"/>
    </row>
    <row r="30" spans="1:19" ht="12.75" customHeight="1" thickBot="1" x14ac:dyDescent="0.25">
      <c r="A30" s="1082" t="s">
        <v>206</v>
      </c>
      <c r="B30" s="1083"/>
      <c r="C30" s="1083"/>
      <c r="D30" s="1083"/>
      <c r="E30" s="1053"/>
      <c r="F30" s="1053"/>
      <c r="G30" s="1053">
        <v>0</v>
      </c>
      <c r="H30" s="1053"/>
      <c r="I30" s="1054">
        <v>200</v>
      </c>
      <c r="J30" s="1055"/>
      <c r="K30" s="1084">
        <v>200</v>
      </c>
      <c r="L30" s="1085"/>
    </row>
    <row r="32" spans="1:19" ht="13.5" thickBot="1" x14ac:dyDescent="0.25"/>
    <row r="33" spans="1:12" x14ac:dyDescent="0.2">
      <c r="A33" s="910" t="s">
        <v>207</v>
      </c>
      <c r="B33" s="911"/>
      <c r="C33" s="911"/>
      <c r="D33" s="911"/>
      <c r="E33" s="911"/>
      <c r="F33" s="911"/>
      <c r="G33" s="911"/>
      <c r="H33" s="911"/>
      <c r="I33" s="911"/>
      <c r="J33" s="911"/>
      <c r="K33" s="911"/>
      <c r="L33" s="912"/>
    </row>
    <row r="34" spans="1:12" x14ac:dyDescent="0.2">
      <c r="A34" s="1103" t="s">
        <v>344</v>
      </c>
      <c r="B34" s="1104"/>
      <c r="C34" s="1104"/>
      <c r="D34" s="1105"/>
      <c r="E34" s="1041">
        <f>$L$1-3</f>
        <v>2020</v>
      </c>
      <c r="F34" s="1041"/>
      <c r="G34" s="1041">
        <f>$L$1-2</f>
        <v>2021</v>
      </c>
      <c r="H34" s="1041"/>
      <c r="I34" s="1041">
        <f>$L$1-1</f>
        <v>2022</v>
      </c>
      <c r="J34" s="1041"/>
      <c r="K34" s="1041">
        <f>$L$1</f>
        <v>2023</v>
      </c>
      <c r="L34" s="1088"/>
    </row>
    <row r="35" spans="1:12" ht="12.75" customHeight="1" x14ac:dyDescent="0.2">
      <c r="A35" s="1078" t="s">
        <v>208</v>
      </c>
      <c r="B35" s="1079"/>
      <c r="C35" s="1079"/>
      <c r="D35" s="1080"/>
      <c r="E35" s="1090">
        <f>E28/'Economico Patrimoniale'!E18</f>
        <v>9.5715690053495964E-2</v>
      </c>
      <c r="F35" s="1090"/>
      <c r="G35" s="1089">
        <f>G28/'Economico Patrimoniale'!G18</f>
        <v>7.8761479544124477E-2</v>
      </c>
      <c r="H35" s="1090"/>
      <c r="I35" s="1090">
        <f>I28/'Economico Patrimoniale'!I18</f>
        <v>8.8382544310487809E-2</v>
      </c>
      <c r="J35" s="1090"/>
      <c r="K35" s="1062">
        <f>K28/'Economico Patrimoniale'!K18</f>
        <v>0.16106098584572415</v>
      </c>
      <c r="L35" s="1063"/>
    </row>
    <row r="36" spans="1:12" ht="12.75" customHeight="1" x14ac:dyDescent="0.2">
      <c r="A36" s="1067" t="s">
        <v>69</v>
      </c>
      <c r="B36" s="1068"/>
      <c r="C36" s="1068"/>
      <c r="D36" s="1069"/>
      <c r="E36" s="1090"/>
      <c r="F36" s="1090"/>
      <c r="G36" s="1089"/>
      <c r="H36" s="1090"/>
      <c r="I36" s="1090"/>
      <c r="J36" s="1090"/>
      <c r="K36" s="1062"/>
      <c r="L36" s="1063"/>
    </row>
    <row r="37" spans="1:12" ht="12.75" customHeight="1" x14ac:dyDescent="0.2">
      <c r="A37" s="1071" t="s">
        <v>140</v>
      </c>
      <c r="B37" s="1072"/>
      <c r="C37" s="1072"/>
      <c r="D37" s="1073"/>
      <c r="E37" s="1090"/>
      <c r="F37" s="1090"/>
      <c r="G37" s="1089"/>
      <c r="H37" s="1090"/>
      <c r="I37" s="1090"/>
      <c r="J37" s="1090"/>
      <c r="K37" s="1062"/>
      <c r="L37" s="1063"/>
    </row>
    <row r="38" spans="1:12" ht="12.75" customHeight="1" x14ac:dyDescent="0.2">
      <c r="A38" s="1078" t="s">
        <v>209</v>
      </c>
      <c r="B38" s="1079"/>
      <c r="C38" s="1079"/>
      <c r="D38" s="1080"/>
      <c r="E38" s="953">
        <f>E28/E8</f>
        <v>24871.5</v>
      </c>
      <c r="F38" s="1064"/>
      <c r="G38" s="953">
        <f>G28/G8</f>
        <v>24287.654999999999</v>
      </c>
      <c r="H38" s="1064"/>
      <c r="I38" s="1100">
        <f>I28/I8</f>
        <v>27254.5</v>
      </c>
      <c r="J38" s="1100"/>
      <c r="K38" s="1114">
        <f>K28/K8</f>
        <v>27250</v>
      </c>
      <c r="L38" s="1115"/>
    </row>
    <row r="39" spans="1:12" ht="12.75" customHeight="1" x14ac:dyDescent="0.2">
      <c r="A39" s="1067" t="s">
        <v>69</v>
      </c>
      <c r="B39" s="1068"/>
      <c r="C39" s="1068"/>
      <c r="D39" s="1069"/>
      <c r="E39" s="1065"/>
      <c r="F39" s="1066"/>
      <c r="G39" s="1065"/>
      <c r="H39" s="1066"/>
      <c r="I39" s="1101"/>
      <c r="J39" s="1101"/>
      <c r="K39" s="1112"/>
      <c r="L39" s="1113"/>
    </row>
    <row r="40" spans="1:12" ht="12.75" customHeight="1" x14ac:dyDescent="0.2">
      <c r="A40" s="1071" t="s">
        <v>382</v>
      </c>
      <c r="B40" s="1072"/>
      <c r="C40" s="1072"/>
      <c r="D40" s="1073"/>
      <c r="E40" s="1065"/>
      <c r="F40" s="1066"/>
      <c r="G40" s="1065"/>
      <c r="H40" s="1066"/>
      <c r="I40" s="1101"/>
      <c r="J40" s="1101"/>
      <c r="K40" s="1112"/>
      <c r="L40" s="1113"/>
    </row>
    <row r="41" spans="1:12" ht="12.75" customHeight="1" x14ac:dyDescent="0.2">
      <c r="A41" s="1094" t="s">
        <v>211</v>
      </c>
      <c r="B41" s="1095"/>
      <c r="C41" s="1095"/>
      <c r="D41" s="1096"/>
      <c r="E41" s="1097">
        <f>E28/Caratteristiche!G5</f>
        <v>88.040707964601765</v>
      </c>
      <c r="F41" s="1098"/>
      <c r="G41" s="1097">
        <f>G28/Caratteristiche!I5</f>
        <v>88.803126142595971</v>
      </c>
      <c r="H41" s="1098"/>
      <c r="I41" s="1098">
        <f>I28/Caratteristiche!K5</f>
        <v>102.46052631578948</v>
      </c>
      <c r="J41" s="1098"/>
      <c r="K41" s="1116">
        <f>K28/Caratteristiche!M5</f>
        <v>101.67910447761194</v>
      </c>
      <c r="L41" s="1117"/>
    </row>
    <row r="42" spans="1:12" ht="12.75" customHeight="1" x14ac:dyDescent="0.2">
      <c r="A42" s="1067" t="s">
        <v>69</v>
      </c>
      <c r="B42" s="1068"/>
      <c r="C42" s="1068"/>
      <c r="D42" s="1069"/>
      <c r="E42" s="1099"/>
      <c r="F42" s="1091"/>
      <c r="G42" s="1099"/>
      <c r="H42" s="1091"/>
      <c r="I42" s="1091"/>
      <c r="J42" s="1091"/>
      <c r="K42" s="1092"/>
      <c r="L42" s="1093"/>
    </row>
    <row r="43" spans="1:12" ht="13.5" customHeight="1" x14ac:dyDescent="0.2">
      <c r="A43" s="1071" t="s">
        <v>272</v>
      </c>
      <c r="B43" s="1072"/>
      <c r="C43" s="1072"/>
      <c r="D43" s="1073"/>
      <c r="E43" s="1099"/>
      <c r="F43" s="1091"/>
      <c r="G43" s="1099"/>
      <c r="H43" s="1091"/>
      <c r="I43" s="1091"/>
      <c r="J43" s="1091"/>
      <c r="K43" s="1092"/>
      <c r="L43" s="1093"/>
    </row>
    <row r="44" spans="1:12" ht="12.75" customHeight="1" x14ac:dyDescent="0.2">
      <c r="A44" s="1094" t="s">
        <v>212</v>
      </c>
      <c r="B44" s="1095"/>
      <c r="C44" s="1095"/>
      <c r="D44" s="1096"/>
      <c r="E44" s="1070">
        <f>Caratteristiche!G5/E8</f>
        <v>282.5</v>
      </c>
      <c r="F44" s="1070"/>
      <c r="G44" s="1070">
        <f>Caratteristiche!I5/Organizzazione!G8</f>
        <v>273.5</v>
      </c>
      <c r="H44" s="1070"/>
      <c r="I44" s="1070">
        <f>Caratteristiche!K5/I8</f>
        <v>266</v>
      </c>
      <c r="J44" s="1070"/>
      <c r="K44" s="1074">
        <f>Caratteristiche!K5/K8</f>
        <v>266</v>
      </c>
      <c r="L44" s="1075"/>
    </row>
    <row r="45" spans="1:12" ht="12.75" customHeight="1" x14ac:dyDescent="0.2">
      <c r="A45" s="1067" t="s">
        <v>272</v>
      </c>
      <c r="B45" s="1068"/>
      <c r="C45" s="1068"/>
      <c r="D45" s="1069"/>
      <c r="E45" s="1070"/>
      <c r="F45" s="1070"/>
      <c r="G45" s="1070"/>
      <c r="H45" s="1070"/>
      <c r="I45" s="1070"/>
      <c r="J45" s="1070"/>
      <c r="K45" s="1074"/>
      <c r="L45" s="1075"/>
    </row>
    <row r="46" spans="1:12" ht="12.75" customHeight="1" x14ac:dyDescent="0.2">
      <c r="A46" s="1071" t="s">
        <v>382</v>
      </c>
      <c r="B46" s="1072"/>
      <c r="C46" s="1072"/>
      <c r="D46" s="1073"/>
      <c r="E46" s="1070"/>
      <c r="F46" s="1070"/>
      <c r="G46" s="1070"/>
      <c r="H46" s="1070"/>
      <c r="I46" s="1070"/>
      <c r="J46" s="1070"/>
      <c r="K46" s="1074"/>
      <c r="L46" s="1075"/>
    </row>
    <row r="47" spans="1:12" ht="12.75" customHeight="1" x14ac:dyDescent="0.2">
      <c r="A47" s="1078" t="s">
        <v>213</v>
      </c>
      <c r="B47" s="1079"/>
      <c r="C47" s="1079"/>
      <c r="D47" s="1080"/>
      <c r="E47" s="1091" t="e">
        <f>E7/E5</f>
        <v>#DIV/0!</v>
      </c>
      <c r="F47" s="1091"/>
      <c r="G47" s="1091" t="e">
        <f>G7/G5</f>
        <v>#DIV/0!</v>
      </c>
      <c r="H47" s="1091"/>
      <c r="I47" s="1091" t="e">
        <f>I7/I5</f>
        <v>#DIV/0!</v>
      </c>
      <c r="J47" s="1091"/>
      <c r="K47" s="1092" t="e">
        <f>K7/K5</f>
        <v>#DIV/0!</v>
      </c>
      <c r="L47" s="1093"/>
    </row>
    <row r="48" spans="1:12" ht="12.75" customHeight="1" x14ac:dyDescent="0.2">
      <c r="A48" s="1067" t="s">
        <v>210</v>
      </c>
      <c r="B48" s="1068"/>
      <c r="C48" s="1068"/>
      <c r="D48" s="1069"/>
      <c r="E48" s="1091"/>
      <c r="F48" s="1091"/>
      <c r="G48" s="1091"/>
      <c r="H48" s="1091"/>
      <c r="I48" s="1091"/>
      <c r="J48" s="1091"/>
      <c r="K48" s="1092"/>
      <c r="L48" s="1093"/>
    </row>
    <row r="49" spans="1:12" ht="12.75" customHeight="1" x14ac:dyDescent="0.2">
      <c r="A49" s="1071" t="s">
        <v>214</v>
      </c>
      <c r="B49" s="1072"/>
      <c r="C49" s="1072"/>
      <c r="D49" s="1073"/>
      <c r="E49" s="1091"/>
      <c r="F49" s="1091"/>
      <c r="G49" s="1091"/>
      <c r="H49" s="1091"/>
      <c r="I49" s="1091"/>
      <c r="J49" s="1091"/>
      <c r="K49" s="1092"/>
      <c r="L49" s="1093"/>
    </row>
    <row r="50" spans="1:12" ht="12.75" customHeight="1" x14ac:dyDescent="0.2">
      <c r="A50" s="1094" t="s">
        <v>215</v>
      </c>
      <c r="B50" s="1095"/>
      <c r="C50" s="1095"/>
      <c r="D50" s="1096"/>
      <c r="E50" s="1091" t="e">
        <f>E7/E6</f>
        <v>#DIV/0!</v>
      </c>
      <c r="F50" s="1091"/>
      <c r="G50" s="1091" t="e">
        <f>G7/G6</f>
        <v>#DIV/0!</v>
      </c>
      <c r="H50" s="1091"/>
      <c r="I50" s="1091">
        <f>I7/I6</f>
        <v>0</v>
      </c>
      <c r="J50" s="1091"/>
      <c r="K50" s="1092" t="e">
        <f>K7/K6</f>
        <v>#DIV/0!</v>
      </c>
      <c r="L50" s="1093"/>
    </row>
    <row r="51" spans="1:12" ht="12.75" customHeight="1" x14ac:dyDescent="0.2">
      <c r="A51" s="1067" t="s">
        <v>210</v>
      </c>
      <c r="B51" s="1068"/>
      <c r="C51" s="1068"/>
      <c r="D51" s="1069"/>
      <c r="E51" s="1091"/>
      <c r="F51" s="1091"/>
      <c r="G51" s="1091"/>
      <c r="H51" s="1091"/>
      <c r="I51" s="1091"/>
      <c r="J51" s="1091"/>
      <c r="K51" s="1092"/>
      <c r="L51" s="1093"/>
    </row>
    <row r="52" spans="1:12" ht="13.5" customHeight="1" x14ac:dyDescent="0.2">
      <c r="A52" s="1102" t="s">
        <v>216</v>
      </c>
      <c r="B52" s="1068"/>
      <c r="C52" s="1068"/>
      <c r="D52" s="1069"/>
      <c r="E52" s="1091"/>
      <c r="F52" s="1091"/>
      <c r="G52" s="1091"/>
      <c r="H52" s="1091"/>
      <c r="I52" s="1091"/>
      <c r="J52" s="1091"/>
      <c r="K52" s="1092"/>
      <c r="L52" s="1093"/>
    </row>
    <row r="53" spans="1:12" x14ac:dyDescent="0.2">
      <c r="A53" s="1078" t="s">
        <v>217</v>
      </c>
      <c r="B53" s="1079"/>
      <c r="C53" s="1079"/>
      <c r="D53" s="1080"/>
      <c r="E53" s="1090" t="e">
        <f>E30/E29</f>
        <v>#DIV/0!</v>
      </c>
      <c r="F53" s="1090"/>
      <c r="G53" s="1090" t="e">
        <f>G30/G29</f>
        <v>#DIV/0!</v>
      </c>
      <c r="H53" s="1090"/>
      <c r="I53" s="1090">
        <f>I30/I29</f>
        <v>1</v>
      </c>
      <c r="J53" s="1090"/>
      <c r="K53" s="1062">
        <f>K30/K29</f>
        <v>1</v>
      </c>
      <c r="L53" s="1063"/>
    </row>
    <row r="54" spans="1:12" x14ac:dyDescent="0.2">
      <c r="A54" s="1067" t="s">
        <v>218</v>
      </c>
      <c r="B54" s="1068"/>
      <c r="C54" s="1068"/>
      <c r="D54" s="1069"/>
      <c r="E54" s="1090"/>
      <c r="F54" s="1090"/>
      <c r="G54" s="1090"/>
      <c r="H54" s="1090"/>
      <c r="I54" s="1090"/>
      <c r="J54" s="1090"/>
      <c r="K54" s="1062"/>
      <c r="L54" s="1063"/>
    </row>
    <row r="55" spans="1:12" x14ac:dyDescent="0.2">
      <c r="A55" s="1071" t="s">
        <v>219</v>
      </c>
      <c r="B55" s="1072"/>
      <c r="C55" s="1072"/>
      <c r="D55" s="1073"/>
      <c r="E55" s="1090"/>
      <c r="F55" s="1090"/>
      <c r="G55" s="1090"/>
      <c r="H55" s="1090"/>
      <c r="I55" s="1090"/>
      <c r="J55" s="1090"/>
      <c r="K55" s="1062"/>
      <c r="L55" s="1063"/>
    </row>
    <row r="56" spans="1:12" x14ac:dyDescent="0.2">
      <c r="A56" s="1078" t="s">
        <v>220</v>
      </c>
      <c r="B56" s="1079"/>
      <c r="C56" s="1079"/>
      <c r="D56" s="1080"/>
      <c r="E56" s="1066">
        <f>E30/E8</f>
        <v>0</v>
      </c>
      <c r="F56" s="1066"/>
      <c r="G56" s="1066">
        <f>G30/G8</f>
        <v>0</v>
      </c>
      <c r="H56" s="1066"/>
      <c r="I56" s="1066">
        <f>I30/I8</f>
        <v>100</v>
      </c>
      <c r="J56" s="1066"/>
      <c r="K56" s="1112">
        <f>K30/K8</f>
        <v>100</v>
      </c>
      <c r="L56" s="1113"/>
    </row>
    <row r="57" spans="1:12" x14ac:dyDescent="0.2">
      <c r="A57" s="1067" t="s">
        <v>221</v>
      </c>
      <c r="B57" s="1068"/>
      <c r="C57" s="1068"/>
      <c r="D57" s="1069"/>
      <c r="E57" s="1066"/>
      <c r="F57" s="1066"/>
      <c r="G57" s="1066"/>
      <c r="H57" s="1066"/>
      <c r="I57" s="1066"/>
      <c r="J57" s="1066"/>
      <c r="K57" s="1112"/>
      <c r="L57" s="1113"/>
    </row>
    <row r="58" spans="1:12" x14ac:dyDescent="0.2">
      <c r="A58" s="1071" t="s">
        <v>210</v>
      </c>
      <c r="B58" s="1072"/>
      <c r="C58" s="1072"/>
      <c r="D58" s="1073"/>
      <c r="E58" s="1066"/>
      <c r="F58" s="1066"/>
      <c r="G58" s="1066"/>
      <c r="H58" s="1066"/>
      <c r="I58" s="1066"/>
      <c r="J58" s="1066"/>
      <c r="K58" s="1112"/>
      <c r="L58" s="1113"/>
    </row>
    <row r="59" spans="1:12" x14ac:dyDescent="0.2">
      <c r="A59" s="1094" t="s">
        <v>222</v>
      </c>
      <c r="B59" s="1095"/>
      <c r="C59" s="1095"/>
      <c r="D59" s="1096"/>
      <c r="E59" s="1090">
        <f>E30/E28</f>
        <v>0</v>
      </c>
      <c r="F59" s="1090"/>
      <c r="G59" s="1090">
        <f>G30/G28</f>
        <v>0</v>
      </c>
      <c r="H59" s="1090"/>
      <c r="I59" s="1090">
        <f>I30/I28</f>
        <v>3.6691188611055053E-3</v>
      </c>
      <c r="J59" s="1090"/>
      <c r="K59" s="1062">
        <f>K30/K28</f>
        <v>3.669724770642202E-3</v>
      </c>
      <c r="L59" s="1063"/>
    </row>
    <row r="60" spans="1:12" x14ac:dyDescent="0.2">
      <c r="A60" s="1067" t="s">
        <v>221</v>
      </c>
      <c r="B60" s="1068"/>
      <c r="C60" s="1068"/>
      <c r="D60" s="1069"/>
      <c r="E60" s="1090"/>
      <c r="F60" s="1090"/>
      <c r="G60" s="1090"/>
      <c r="H60" s="1090"/>
      <c r="I60" s="1090"/>
      <c r="J60" s="1090"/>
      <c r="K60" s="1062"/>
      <c r="L60" s="1063"/>
    </row>
    <row r="61" spans="1:12" ht="13.5" thickBot="1" x14ac:dyDescent="0.25">
      <c r="A61" s="1109" t="s">
        <v>69</v>
      </c>
      <c r="B61" s="1110"/>
      <c r="C61" s="1110"/>
      <c r="D61" s="1111"/>
      <c r="E61" s="1106"/>
      <c r="F61" s="1106"/>
      <c r="G61" s="1106"/>
      <c r="H61" s="1106"/>
      <c r="I61" s="1106"/>
      <c r="J61" s="1106"/>
      <c r="K61" s="1107"/>
      <c r="L61" s="1108"/>
    </row>
    <row r="64" spans="1:12" x14ac:dyDescent="0.2">
      <c r="A64" s="1081"/>
      <c r="B64" s="1081"/>
      <c r="C64" s="1081"/>
      <c r="D64" s="1081"/>
      <c r="E64" s="1081"/>
      <c r="F64" s="1081"/>
      <c r="G64" s="1081"/>
      <c r="H64" s="1081"/>
      <c r="I64" s="1081"/>
      <c r="J64" s="1081"/>
      <c r="K64" s="1081"/>
      <c r="L64" s="1081"/>
    </row>
    <row r="68" spans="12:12" x14ac:dyDescent="0.2">
      <c r="L68" s="736"/>
    </row>
  </sheetData>
  <sheetProtection selectLockedCells="1"/>
  <mergeCells count="168">
    <mergeCell ref="A34:D34"/>
    <mergeCell ref="A37:D37"/>
    <mergeCell ref="A64:L64"/>
    <mergeCell ref="A56:D56"/>
    <mergeCell ref="E56:F58"/>
    <mergeCell ref="G56:H58"/>
    <mergeCell ref="I56:J58"/>
    <mergeCell ref="A57:D57"/>
    <mergeCell ref="A58:D58"/>
    <mergeCell ref="I59:J61"/>
    <mergeCell ref="K59:L61"/>
    <mergeCell ref="A59:D59"/>
    <mergeCell ref="E59:F61"/>
    <mergeCell ref="G59:H61"/>
    <mergeCell ref="A60:D60"/>
    <mergeCell ref="A61:D61"/>
    <mergeCell ref="K56:L58"/>
    <mergeCell ref="I53:J55"/>
    <mergeCell ref="A41:D41"/>
    <mergeCell ref="K38:L40"/>
    <mergeCell ref="K41:L43"/>
    <mergeCell ref="E53:F55"/>
    <mergeCell ref="A53:D53"/>
    <mergeCell ref="E38:F40"/>
    <mergeCell ref="K50:L52"/>
    <mergeCell ref="A50:D50"/>
    <mergeCell ref="E50:F52"/>
    <mergeCell ref="G50:H52"/>
    <mergeCell ref="I50:J52"/>
    <mergeCell ref="A51:D51"/>
    <mergeCell ref="A52:D52"/>
    <mergeCell ref="G47:H49"/>
    <mergeCell ref="I44:J46"/>
    <mergeCell ref="I47:J49"/>
    <mergeCell ref="G53:H55"/>
    <mergeCell ref="A47:D47"/>
    <mergeCell ref="E47:F49"/>
    <mergeCell ref="K47:L49"/>
    <mergeCell ref="A49:D49"/>
    <mergeCell ref="A44:D44"/>
    <mergeCell ref="E44:F46"/>
    <mergeCell ref="A19:D19"/>
    <mergeCell ref="E19:F19"/>
    <mergeCell ref="A54:D54"/>
    <mergeCell ref="A55:D55"/>
    <mergeCell ref="A43:D43"/>
    <mergeCell ref="E41:F43"/>
    <mergeCell ref="A48:D48"/>
    <mergeCell ref="I35:J37"/>
    <mergeCell ref="K35:L37"/>
    <mergeCell ref="E35:F37"/>
    <mergeCell ref="G41:H43"/>
    <mergeCell ref="I41:J43"/>
    <mergeCell ref="A42:D42"/>
    <mergeCell ref="A40:D40"/>
    <mergeCell ref="I38:J40"/>
    <mergeCell ref="A38:D38"/>
    <mergeCell ref="E34:F34"/>
    <mergeCell ref="A6:D6"/>
    <mergeCell ref="A5:D5"/>
    <mergeCell ref="A35:D35"/>
    <mergeCell ref="A36:D36"/>
    <mergeCell ref="A28:D28"/>
    <mergeCell ref="G28:H28"/>
    <mergeCell ref="A23:L23"/>
    <mergeCell ref="E27:F27"/>
    <mergeCell ref="G27:H27"/>
    <mergeCell ref="A33:L33"/>
    <mergeCell ref="A30:D30"/>
    <mergeCell ref="G34:H34"/>
    <mergeCell ref="I34:J34"/>
    <mergeCell ref="I27:J27"/>
    <mergeCell ref="E30:F30"/>
    <mergeCell ref="K30:L30"/>
    <mergeCell ref="I29:J29"/>
    <mergeCell ref="K29:L29"/>
    <mergeCell ref="I28:J28"/>
    <mergeCell ref="I19:J19"/>
    <mergeCell ref="K19:L19"/>
    <mergeCell ref="A17:L17"/>
    <mergeCell ref="K34:L34"/>
    <mergeCell ref="G35:H37"/>
    <mergeCell ref="K53:L55"/>
    <mergeCell ref="G38:H40"/>
    <mergeCell ref="A39:D39"/>
    <mergeCell ref="G44:H46"/>
    <mergeCell ref="A45:D45"/>
    <mergeCell ref="A46:D46"/>
    <mergeCell ref="K44:L46"/>
    <mergeCell ref="A1:J1"/>
    <mergeCell ref="A4:D4"/>
    <mergeCell ref="A2:L2"/>
    <mergeCell ref="G6:H6"/>
    <mergeCell ref="I6:J6"/>
    <mergeCell ref="E6:F6"/>
    <mergeCell ref="K5:L5"/>
    <mergeCell ref="K6:L6"/>
    <mergeCell ref="A3:L3"/>
    <mergeCell ref="I5:J5"/>
    <mergeCell ref="E5:F5"/>
    <mergeCell ref="G5:H5"/>
    <mergeCell ref="K4:L4"/>
    <mergeCell ref="E4:F4"/>
    <mergeCell ref="G4:H4"/>
    <mergeCell ref="I4:J4"/>
    <mergeCell ref="K21:L21"/>
    <mergeCell ref="E28:F28"/>
    <mergeCell ref="G30:H30"/>
    <mergeCell ref="I30:J30"/>
    <mergeCell ref="K28:L28"/>
    <mergeCell ref="K27:L27"/>
    <mergeCell ref="K20:L20"/>
    <mergeCell ref="A27:D27"/>
    <mergeCell ref="A29:D29"/>
    <mergeCell ref="E29:F29"/>
    <mergeCell ref="G29:H29"/>
    <mergeCell ref="I20:J20"/>
    <mergeCell ref="I21:J21"/>
    <mergeCell ref="E20:F20"/>
    <mergeCell ref="E21:F21"/>
    <mergeCell ref="G20:H20"/>
    <mergeCell ref="G21:H21"/>
    <mergeCell ref="A18:L18"/>
    <mergeCell ref="G19:H19"/>
    <mergeCell ref="A21:D21"/>
    <mergeCell ref="E13:F13"/>
    <mergeCell ref="G13:H13"/>
    <mergeCell ref="I13:J13"/>
    <mergeCell ref="K15:L15"/>
    <mergeCell ref="A16:D16"/>
    <mergeCell ref="E16:F16"/>
    <mergeCell ref="G16:H16"/>
    <mergeCell ref="I16:J16"/>
    <mergeCell ref="K16:L16"/>
    <mergeCell ref="A15:D15"/>
    <mergeCell ref="E15:F15"/>
    <mergeCell ref="G15:H15"/>
    <mergeCell ref="I15:J15"/>
    <mergeCell ref="K13:L13"/>
    <mergeCell ref="A14:D14"/>
    <mergeCell ref="E14:F14"/>
    <mergeCell ref="G14:H14"/>
    <mergeCell ref="I14:J14"/>
    <mergeCell ref="K14:L14"/>
    <mergeCell ref="A13:D13"/>
    <mergeCell ref="A20:D20"/>
    <mergeCell ref="K8:L8"/>
    <mergeCell ref="K12:L12"/>
    <mergeCell ref="A7:D7"/>
    <mergeCell ref="A8:D8"/>
    <mergeCell ref="E7:F7"/>
    <mergeCell ref="G7:H7"/>
    <mergeCell ref="I7:J7"/>
    <mergeCell ref="K7:L7"/>
    <mergeCell ref="E8:F8"/>
    <mergeCell ref="G8:H8"/>
    <mergeCell ref="I8:J8"/>
    <mergeCell ref="K9:L9"/>
    <mergeCell ref="A9:D9"/>
    <mergeCell ref="E9:F9"/>
    <mergeCell ref="G9:H9"/>
    <mergeCell ref="I9:J9"/>
    <mergeCell ref="A11:L11"/>
    <mergeCell ref="A12:D12"/>
    <mergeCell ref="E12:F12"/>
    <mergeCell ref="G12:H12"/>
    <mergeCell ref="A10:L10"/>
    <mergeCell ref="I12:J12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62" orientation="portrait" r:id="rId1"/>
  <headerFooter alignWithMargins="0">
    <oddHeader>&amp;CComune di Miagliano</oddHeader>
    <oddFooter>&amp;R&amp;8&amp;P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>
    <tabColor indexed="41"/>
    <pageSetUpPr fitToPage="1"/>
  </sheetPr>
  <dimension ref="A1:V72"/>
  <sheetViews>
    <sheetView topLeftCell="A18" zoomScaleNormal="100" workbookViewId="0">
      <selection activeCell="N29" sqref="N29"/>
    </sheetView>
  </sheetViews>
  <sheetFormatPr defaultColWidth="9.140625" defaultRowHeight="12.75" x14ac:dyDescent="0.2"/>
  <cols>
    <col min="1" max="6" width="9.140625" style="143"/>
    <col min="7" max="9" width="13.140625" style="143" bestFit="1" customWidth="1"/>
    <col min="10" max="10" width="0.28515625" style="143" hidden="1" customWidth="1"/>
    <col min="11" max="11" width="9.140625" style="143" hidden="1" customWidth="1"/>
    <col min="12" max="12" width="15.7109375" style="143" customWidth="1"/>
    <col min="13" max="13" width="13.140625" style="143" hidden="1" customWidth="1"/>
    <col min="14" max="14" width="13" style="143" customWidth="1"/>
    <col min="15" max="15" width="12.7109375" style="143" customWidth="1"/>
    <col min="16" max="16" width="11.42578125" style="143" customWidth="1"/>
    <col min="17" max="17" width="11" style="143" customWidth="1"/>
    <col min="18" max="16384" width="9.140625" style="143"/>
  </cols>
  <sheetData>
    <row r="1" spans="1:17" ht="21.75" customHeight="1" thickBot="1" x14ac:dyDescent="0.25">
      <c r="A1" s="1177"/>
      <c r="B1" s="1178"/>
      <c r="C1" s="1178"/>
      <c r="D1" s="1178"/>
      <c r="E1" s="1178"/>
      <c r="F1" s="1178"/>
      <c r="G1" s="1178"/>
      <c r="H1" s="1178"/>
      <c r="I1" s="1178"/>
      <c r="J1" s="1178"/>
      <c r="K1" s="1178"/>
      <c r="L1" s="1178"/>
      <c r="M1" s="1178"/>
      <c r="N1" s="1178"/>
      <c r="O1" s="1178"/>
      <c r="P1" s="575" t="s">
        <v>284</v>
      </c>
      <c r="Q1" s="576">
        <f>Caratteristiche!N1</f>
        <v>2023</v>
      </c>
    </row>
    <row r="2" spans="1:17" ht="24.75" customHeight="1" x14ac:dyDescent="0.2">
      <c r="A2" s="1184" t="s">
        <v>285</v>
      </c>
      <c r="B2" s="1185"/>
      <c r="C2" s="1185"/>
      <c r="D2" s="1185"/>
      <c r="E2" s="1185"/>
      <c r="F2" s="1185"/>
      <c r="G2" s="1185"/>
      <c r="H2" s="1185"/>
      <c r="I2" s="1185"/>
      <c r="J2" s="1185"/>
      <c r="K2" s="1185"/>
      <c r="L2" s="1185"/>
      <c r="M2" s="1185"/>
      <c r="N2" s="1185"/>
      <c r="O2" s="1185"/>
      <c r="P2" s="1186"/>
      <c r="Q2" s="1187"/>
    </row>
    <row r="3" spans="1:17" x14ac:dyDescent="0.2">
      <c r="A3" s="144"/>
      <c r="Q3" s="145"/>
    </row>
    <row r="4" spans="1:17" x14ac:dyDescent="0.2">
      <c r="A4" s="144" t="s">
        <v>286</v>
      </c>
      <c r="E4" s="1197" t="s">
        <v>453</v>
      </c>
      <c r="F4" s="1197"/>
      <c r="G4" s="1197"/>
      <c r="H4" s="1197"/>
      <c r="I4" s="1197"/>
      <c r="J4" s="1197"/>
      <c r="Q4" s="146"/>
    </row>
    <row r="5" spans="1:17" x14ac:dyDescent="0.2">
      <c r="A5" s="144" t="s">
        <v>287</v>
      </c>
      <c r="E5" s="1197" t="s">
        <v>287</v>
      </c>
      <c r="F5" s="1197"/>
      <c r="G5" s="1197"/>
      <c r="H5" s="1197"/>
      <c r="I5" s="1197"/>
      <c r="J5" s="1197"/>
      <c r="Q5" s="146"/>
    </row>
    <row r="6" spans="1:17" x14ac:dyDescent="0.2">
      <c r="A6" s="144" t="s">
        <v>288</v>
      </c>
      <c r="E6" s="1197" t="s">
        <v>300</v>
      </c>
      <c r="F6" s="1197"/>
      <c r="G6" s="1197"/>
      <c r="H6" s="1197"/>
      <c r="I6" s="1197"/>
      <c r="J6" s="1197"/>
      <c r="Q6" s="146"/>
    </row>
    <row r="7" spans="1:17" ht="13.5" thickBot="1" x14ac:dyDescent="0.25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9"/>
    </row>
    <row r="8" spans="1:17" x14ac:dyDescent="0.2">
      <c r="A8" s="1188" t="s">
        <v>31</v>
      </c>
      <c r="B8" s="1189"/>
      <c r="C8" s="1189"/>
      <c r="D8" s="1189"/>
      <c r="E8" s="1189"/>
      <c r="F8" s="1189"/>
      <c r="G8" s="1189"/>
      <c r="H8" s="1189"/>
      <c r="I8" s="1189"/>
      <c r="J8" s="1189"/>
      <c r="K8" s="1189"/>
      <c r="L8" s="1189"/>
      <c r="M8" s="1189"/>
      <c r="N8" s="1189"/>
      <c r="O8" s="1189"/>
      <c r="P8" s="1189"/>
      <c r="Q8" s="1190"/>
    </row>
    <row r="9" spans="1:17" ht="12.75" customHeight="1" x14ac:dyDescent="0.2">
      <c r="A9" s="1191" t="s">
        <v>400</v>
      </c>
      <c r="B9" s="1192"/>
      <c r="C9" s="1192"/>
      <c r="D9" s="1192"/>
      <c r="E9" s="1192"/>
      <c r="F9" s="1192"/>
      <c r="G9" s="1192"/>
      <c r="H9" s="1192"/>
      <c r="I9" s="1192"/>
      <c r="J9" s="1192"/>
      <c r="K9" s="1192"/>
      <c r="L9" s="1192"/>
      <c r="M9" s="1192"/>
      <c r="N9" s="1192"/>
      <c r="O9" s="1192"/>
      <c r="P9" s="1192"/>
      <c r="Q9" s="1193"/>
    </row>
    <row r="10" spans="1:17" x14ac:dyDescent="0.2">
      <c r="A10" s="1194"/>
      <c r="B10" s="1195"/>
      <c r="C10" s="1195"/>
      <c r="D10" s="1195"/>
      <c r="E10" s="1195"/>
      <c r="F10" s="1195"/>
      <c r="G10" s="1195"/>
      <c r="H10" s="1195"/>
      <c r="I10" s="1195"/>
      <c r="J10" s="1195"/>
      <c r="K10" s="1195"/>
      <c r="L10" s="1195"/>
      <c r="M10" s="1195"/>
      <c r="N10" s="1195"/>
      <c r="O10" s="1195"/>
      <c r="P10" s="1195"/>
      <c r="Q10" s="1196"/>
    </row>
    <row r="11" spans="1:17" x14ac:dyDescent="0.2">
      <c r="A11" s="1206" t="s">
        <v>296</v>
      </c>
      <c r="B11" s="1207"/>
      <c r="C11" s="1207"/>
      <c r="D11" s="1207"/>
      <c r="E11" s="1207"/>
      <c r="F11" s="1207"/>
      <c r="G11" s="1207"/>
      <c r="H11" s="1207"/>
      <c r="I11" s="1207"/>
      <c r="J11" s="1207"/>
      <c r="K11" s="1207"/>
      <c r="L11" s="1207"/>
      <c r="M11" s="1207"/>
      <c r="N11" s="1207"/>
      <c r="O11" s="1207"/>
      <c r="P11" s="1207"/>
      <c r="Q11" s="1208"/>
    </row>
    <row r="12" spans="1:17" ht="14.25" customHeight="1" x14ac:dyDescent="0.2">
      <c r="A12" s="1191" t="s">
        <v>237</v>
      </c>
      <c r="B12" s="1198"/>
      <c r="C12" s="1198"/>
      <c r="D12" s="1198"/>
      <c r="E12" s="1198"/>
      <c r="F12" s="1198"/>
      <c r="G12" s="1198"/>
      <c r="H12" s="1198"/>
      <c r="I12" s="1198"/>
      <c r="J12" s="1198"/>
      <c r="K12" s="1198"/>
      <c r="L12" s="1198"/>
      <c r="M12" s="1198"/>
      <c r="N12" s="1198"/>
      <c r="O12" s="1198"/>
      <c r="P12" s="1198"/>
      <c r="Q12" s="1199"/>
    </row>
    <row r="13" spans="1:17" ht="14.25" customHeight="1" x14ac:dyDescent="0.2">
      <c r="A13" s="1200"/>
      <c r="B13" s="1201"/>
      <c r="C13" s="1201"/>
      <c r="D13" s="1201"/>
      <c r="E13" s="1201"/>
      <c r="F13" s="1201"/>
      <c r="G13" s="1201"/>
      <c r="H13" s="1201"/>
      <c r="I13" s="1201"/>
      <c r="J13" s="1201"/>
      <c r="K13" s="1201"/>
      <c r="L13" s="1201"/>
      <c r="M13" s="1201"/>
      <c r="N13" s="1201"/>
      <c r="O13" s="1201"/>
      <c r="P13" s="1201"/>
      <c r="Q13" s="1202"/>
    </row>
    <row r="14" spans="1:17" ht="14.25" customHeight="1" x14ac:dyDescent="0.2">
      <c r="A14" s="1200"/>
      <c r="B14" s="1201"/>
      <c r="C14" s="1201"/>
      <c r="D14" s="1201"/>
      <c r="E14" s="1201"/>
      <c r="F14" s="1201"/>
      <c r="G14" s="1201"/>
      <c r="H14" s="1201"/>
      <c r="I14" s="1201"/>
      <c r="J14" s="1201"/>
      <c r="K14" s="1201"/>
      <c r="L14" s="1201"/>
      <c r="M14" s="1201"/>
      <c r="N14" s="1201"/>
      <c r="O14" s="1201"/>
      <c r="P14" s="1201"/>
      <c r="Q14" s="1202"/>
    </row>
    <row r="15" spans="1:17" ht="14.25" customHeight="1" x14ac:dyDescent="0.2">
      <c r="A15" s="1200"/>
      <c r="B15" s="1201"/>
      <c r="C15" s="1201"/>
      <c r="D15" s="1201"/>
      <c r="E15" s="1201"/>
      <c r="F15" s="1201"/>
      <c r="G15" s="1201"/>
      <c r="H15" s="1201"/>
      <c r="I15" s="1201"/>
      <c r="J15" s="1201"/>
      <c r="K15" s="1201"/>
      <c r="L15" s="1201"/>
      <c r="M15" s="1201"/>
      <c r="N15" s="1201"/>
      <c r="O15" s="1201"/>
      <c r="P15" s="1201"/>
      <c r="Q15" s="1202"/>
    </row>
    <row r="16" spans="1:17" ht="14.25" customHeight="1" x14ac:dyDescent="0.2">
      <c r="A16" s="1203"/>
      <c r="B16" s="1204"/>
      <c r="C16" s="1204"/>
      <c r="D16" s="1204"/>
      <c r="E16" s="1204"/>
      <c r="F16" s="1204"/>
      <c r="G16" s="1204"/>
      <c r="H16" s="1204"/>
      <c r="I16" s="1204"/>
      <c r="J16" s="1204"/>
      <c r="K16" s="1204"/>
      <c r="L16" s="1204"/>
      <c r="M16" s="1204"/>
      <c r="N16" s="1204"/>
      <c r="O16" s="1204"/>
      <c r="P16" s="1204"/>
      <c r="Q16" s="1205"/>
    </row>
    <row r="17" spans="1:22" ht="14.25" customHeight="1" x14ac:dyDescent="0.2">
      <c r="A17" s="1206" t="s">
        <v>94</v>
      </c>
      <c r="B17" s="1207"/>
      <c r="C17" s="1207"/>
      <c r="D17" s="1207"/>
      <c r="E17" s="1207"/>
      <c r="F17" s="1207"/>
      <c r="G17" s="1207"/>
      <c r="H17" s="1207"/>
      <c r="I17" s="1207"/>
      <c r="J17" s="1207"/>
      <c r="K17" s="1207"/>
      <c r="L17" s="1207"/>
      <c r="M17" s="1207"/>
      <c r="N17" s="1207"/>
      <c r="O17" s="1207"/>
      <c r="P17" s="1207"/>
      <c r="Q17" s="1208"/>
    </row>
    <row r="18" spans="1:22" ht="54" customHeight="1" x14ac:dyDescent="0.2">
      <c r="A18" s="1245" t="s">
        <v>95</v>
      </c>
      <c r="B18" s="1246"/>
      <c r="C18" s="1246"/>
      <c r="D18" s="1246"/>
      <c r="E18" s="1246"/>
      <c r="F18" s="1246"/>
      <c r="G18" s="1246"/>
      <c r="H18" s="1246"/>
      <c r="I18" s="1246"/>
      <c r="J18" s="1246"/>
      <c r="K18" s="1246"/>
      <c r="L18" s="1246"/>
      <c r="M18" s="1246"/>
      <c r="N18" s="1246"/>
      <c r="O18" s="1246"/>
      <c r="P18" s="1246"/>
      <c r="Q18" s="1247"/>
    </row>
    <row r="19" spans="1:22" ht="14.25" customHeight="1" x14ac:dyDescent="0.2">
      <c r="A19" s="1206" t="s">
        <v>96</v>
      </c>
      <c r="B19" s="1207"/>
      <c r="C19" s="1207"/>
      <c r="D19" s="1207"/>
      <c r="E19" s="1207"/>
      <c r="F19" s="1207"/>
      <c r="G19" s="1207"/>
      <c r="H19" s="1207"/>
      <c r="I19" s="1207"/>
      <c r="J19" s="1207"/>
      <c r="K19" s="1207"/>
      <c r="L19" s="1207"/>
      <c r="M19" s="1207"/>
      <c r="N19" s="1207"/>
      <c r="O19" s="1207"/>
      <c r="P19" s="1207"/>
      <c r="Q19" s="1208"/>
    </row>
    <row r="20" spans="1:22" ht="26.25" customHeight="1" thickBot="1" x14ac:dyDescent="0.25">
      <c r="A20" s="1191" t="s">
        <v>17</v>
      </c>
      <c r="B20" s="1192"/>
      <c r="C20" s="1192"/>
      <c r="D20" s="1192"/>
      <c r="E20" s="1192"/>
      <c r="F20" s="1192"/>
      <c r="G20" s="1192"/>
      <c r="H20" s="1192"/>
      <c r="I20" s="1192"/>
      <c r="J20" s="1192"/>
      <c r="K20" s="1192"/>
      <c r="L20" s="1192"/>
      <c r="M20" s="1192"/>
      <c r="N20" s="1192"/>
      <c r="O20" s="1192"/>
      <c r="P20" s="1192"/>
      <c r="Q20" s="1193"/>
    </row>
    <row r="21" spans="1:22" ht="13.5" customHeight="1" thickBot="1" x14ac:dyDescent="0.25">
      <c r="A21" s="1209" t="s">
        <v>289</v>
      </c>
      <c r="B21" s="1210"/>
      <c r="C21" s="1210"/>
      <c r="D21" s="1210"/>
      <c r="E21" s="1210"/>
      <c r="F21" s="1210"/>
      <c r="G21" s="1210"/>
      <c r="H21" s="1210"/>
      <c r="I21" s="1210"/>
      <c r="J21" s="1210"/>
      <c r="K21" s="1210"/>
      <c r="L21" s="1210"/>
      <c r="M21" s="1210"/>
      <c r="N21" s="1210"/>
      <c r="O21" s="1210"/>
      <c r="P21" s="1211"/>
      <c r="Q21" s="1212"/>
    </row>
    <row r="22" spans="1:22" ht="49.5" customHeight="1" x14ac:dyDescent="0.2">
      <c r="A22" s="1182"/>
      <c r="B22" s="1183"/>
      <c r="C22" s="1183"/>
      <c r="D22" s="1183"/>
      <c r="E22" s="1183"/>
      <c r="F22" s="1183"/>
      <c r="G22" s="150">
        <f>Q1-3</f>
        <v>2020</v>
      </c>
      <c r="H22" s="150">
        <f>Q1-2</f>
        <v>2021</v>
      </c>
      <c r="I22" s="150">
        <f>Q1-1</f>
        <v>2022</v>
      </c>
      <c r="J22" s="151" t="s">
        <v>301</v>
      </c>
      <c r="K22" s="152" t="s">
        <v>277</v>
      </c>
      <c r="L22" s="153" t="s">
        <v>301</v>
      </c>
      <c r="M22" s="456">
        <v>2011</v>
      </c>
      <c r="N22" s="621" t="s">
        <v>518</v>
      </c>
      <c r="O22" s="34" t="s">
        <v>519</v>
      </c>
      <c r="P22" s="154" t="s">
        <v>16</v>
      </c>
      <c r="Q22" s="155" t="s">
        <v>84</v>
      </c>
    </row>
    <row r="23" spans="1:22" ht="12.75" customHeight="1" x14ac:dyDescent="0.2">
      <c r="A23" s="1143" t="s">
        <v>290</v>
      </c>
      <c r="B23" s="1144"/>
      <c r="C23" s="1144"/>
      <c r="D23" s="1144"/>
      <c r="E23" s="1144"/>
      <c r="F23" s="1144"/>
      <c r="G23" s="1179"/>
      <c r="H23" s="1179"/>
      <c r="I23" s="1179"/>
      <c r="J23" s="1179"/>
      <c r="K23" s="1179"/>
      <c r="L23" s="1180"/>
      <c r="M23" s="1179"/>
      <c r="N23" s="1179"/>
      <c r="O23" s="1179"/>
      <c r="P23" s="1179"/>
      <c r="Q23" s="1181"/>
      <c r="R23" s="1250"/>
      <c r="S23" s="1250"/>
      <c r="T23" s="1250"/>
      <c r="U23" s="1250"/>
      <c r="V23" s="1250"/>
    </row>
    <row r="24" spans="1:22" ht="12.75" customHeight="1" x14ac:dyDescent="0.2">
      <c r="A24" s="1249" t="s">
        <v>272</v>
      </c>
      <c r="B24" s="1250"/>
      <c r="C24" s="1250"/>
      <c r="D24" s="1250"/>
      <c r="E24" s="1250"/>
      <c r="F24" s="1250"/>
      <c r="G24" s="156">
        <v>565</v>
      </c>
      <c r="H24" s="156">
        <v>547</v>
      </c>
      <c r="I24" s="156">
        <v>532</v>
      </c>
      <c r="J24" s="157">
        <f t="shared" ref="J24:J29" si="0">(G24+H24+I24)/3</f>
        <v>548</v>
      </c>
      <c r="K24" s="158"/>
      <c r="L24" s="549">
        <f>(G24+H24+I24)/3</f>
        <v>548</v>
      </c>
      <c r="M24" s="457">
        <v>934</v>
      </c>
      <c r="N24" s="622">
        <v>536</v>
      </c>
      <c r="O24" s="506"/>
      <c r="P24" s="682"/>
      <c r="Q24" s="683"/>
      <c r="R24" s="1250"/>
      <c r="S24" s="1250"/>
      <c r="T24" s="1250"/>
      <c r="U24" s="1250"/>
      <c r="V24" s="1250"/>
    </row>
    <row r="25" spans="1:22" ht="14.25" customHeight="1" x14ac:dyDescent="0.2">
      <c r="A25" s="1119" t="s">
        <v>163</v>
      </c>
      <c r="B25" s="1120"/>
      <c r="C25" s="1120"/>
      <c r="D25" s="1120"/>
      <c r="E25" s="1120"/>
      <c r="F25" s="1120"/>
      <c r="G25" s="468">
        <v>17</v>
      </c>
      <c r="H25" s="468">
        <v>16</v>
      </c>
      <c r="I25" s="156">
        <v>16.5</v>
      </c>
      <c r="J25" s="162">
        <f t="shared" si="0"/>
        <v>16.5</v>
      </c>
      <c r="K25" s="163"/>
      <c r="L25" s="549">
        <f t="shared" ref="L25:L29" si="1">(G25+H25+I25)/3</f>
        <v>16.5</v>
      </c>
      <c r="M25" s="468">
        <v>24</v>
      </c>
      <c r="N25" s="623">
        <v>17</v>
      </c>
      <c r="O25" s="785"/>
      <c r="P25" s="684">
        <f t="shared" ref="P25:P30" si="2">(O25/L25)-100%</f>
        <v>-1</v>
      </c>
      <c r="Q25" s="685">
        <f t="shared" ref="Q25:Q30" si="3">(O25/N25)-100%</f>
        <v>-1</v>
      </c>
      <c r="R25" s="1120"/>
      <c r="S25" s="1120"/>
      <c r="T25" s="1120"/>
      <c r="U25" s="1120"/>
      <c r="V25" s="1120"/>
    </row>
    <row r="26" spans="1:22" ht="12.75" customHeight="1" x14ac:dyDescent="0.2">
      <c r="A26" s="1119" t="s">
        <v>436</v>
      </c>
      <c r="B26" s="1248"/>
      <c r="C26" s="1248"/>
      <c r="D26" s="1248"/>
      <c r="E26" s="1248"/>
      <c r="F26" s="1248"/>
      <c r="G26" s="468">
        <v>71</v>
      </c>
      <c r="H26" s="468">
        <v>48</v>
      </c>
      <c r="I26" s="156">
        <v>47</v>
      </c>
      <c r="J26" s="162">
        <f t="shared" si="0"/>
        <v>55.333333333333336</v>
      </c>
      <c r="K26" s="163"/>
      <c r="L26" s="550">
        <f t="shared" si="1"/>
        <v>55.333333333333336</v>
      </c>
      <c r="M26" s="468">
        <v>114</v>
      </c>
      <c r="N26" s="623">
        <v>45</v>
      </c>
      <c r="O26" s="507"/>
      <c r="P26" s="686">
        <f t="shared" si="2"/>
        <v>-1</v>
      </c>
      <c r="Q26" s="687">
        <f t="shared" si="3"/>
        <v>-1</v>
      </c>
      <c r="R26" s="1248"/>
      <c r="S26" s="1248"/>
      <c r="T26" s="1248"/>
      <c r="U26" s="1248"/>
      <c r="V26" s="1248"/>
    </row>
    <row r="27" spans="1:22" ht="12" customHeight="1" x14ac:dyDescent="0.2">
      <c r="A27" s="1119" t="s">
        <v>437</v>
      </c>
      <c r="B27" s="1248"/>
      <c r="C27" s="1248"/>
      <c r="D27" s="1248"/>
      <c r="E27" s="1248"/>
      <c r="F27" s="1248"/>
      <c r="G27" s="468">
        <v>61</v>
      </c>
      <c r="H27" s="468">
        <v>54</v>
      </c>
      <c r="I27" s="156">
        <v>40</v>
      </c>
      <c r="J27" s="162">
        <f t="shared" si="0"/>
        <v>51.666666666666664</v>
      </c>
      <c r="K27" s="163"/>
      <c r="L27" s="551">
        <f t="shared" si="1"/>
        <v>51.666666666666664</v>
      </c>
      <c r="M27" s="468">
        <v>94</v>
      </c>
      <c r="N27" s="623">
        <v>50</v>
      </c>
      <c r="O27" s="507"/>
      <c r="P27" s="684">
        <f t="shared" si="2"/>
        <v>-1</v>
      </c>
      <c r="Q27" s="685">
        <f t="shared" si="3"/>
        <v>-1</v>
      </c>
      <c r="R27" s="1248"/>
      <c r="S27" s="1248"/>
      <c r="T27" s="1248"/>
      <c r="U27" s="1248"/>
      <c r="V27" s="1248"/>
    </row>
    <row r="28" spans="1:22" ht="12" customHeight="1" x14ac:dyDescent="0.2">
      <c r="A28" s="1119" t="s">
        <v>423</v>
      </c>
      <c r="B28" s="1120"/>
      <c r="C28" s="1120"/>
      <c r="D28" s="1120"/>
      <c r="E28" s="1120"/>
      <c r="F28" s="1120"/>
      <c r="G28" s="498">
        <v>13</v>
      </c>
      <c r="H28" s="498">
        <v>20</v>
      </c>
      <c r="I28" s="156">
        <v>22</v>
      </c>
      <c r="J28" s="162">
        <f t="shared" si="0"/>
        <v>18.333333333333332</v>
      </c>
      <c r="K28" s="163"/>
      <c r="L28" s="551">
        <f t="shared" si="1"/>
        <v>18.333333333333332</v>
      </c>
      <c r="M28" s="498">
        <v>36</v>
      </c>
      <c r="N28" s="624">
        <v>15</v>
      </c>
      <c r="O28" s="508"/>
      <c r="P28" s="688">
        <f t="shared" si="2"/>
        <v>-1</v>
      </c>
      <c r="Q28" s="689">
        <f t="shared" si="3"/>
        <v>-1</v>
      </c>
      <c r="R28" s="1120"/>
      <c r="S28" s="1120"/>
      <c r="T28" s="1120"/>
      <c r="U28" s="1120"/>
      <c r="V28" s="1120"/>
    </row>
    <row r="29" spans="1:22" ht="12" customHeight="1" x14ac:dyDescent="0.2">
      <c r="A29" s="1119" t="s">
        <v>424</v>
      </c>
      <c r="B29" s="1120"/>
      <c r="C29" s="1120"/>
      <c r="D29" s="1120"/>
      <c r="E29" s="1120"/>
      <c r="F29" s="1120"/>
      <c r="G29" s="498">
        <v>60</v>
      </c>
      <c r="H29" s="498">
        <v>60</v>
      </c>
      <c r="I29" s="156">
        <v>60</v>
      </c>
      <c r="J29" s="162">
        <f t="shared" si="0"/>
        <v>60</v>
      </c>
      <c r="K29" s="163"/>
      <c r="L29" s="551">
        <f t="shared" si="1"/>
        <v>60</v>
      </c>
      <c r="M29" s="498">
        <v>30</v>
      </c>
      <c r="N29" s="624">
        <v>60</v>
      </c>
      <c r="O29" s="508"/>
      <c r="P29" s="688">
        <f t="shared" si="2"/>
        <v>-1</v>
      </c>
      <c r="Q29" s="689">
        <f t="shared" si="3"/>
        <v>-1</v>
      </c>
      <c r="R29" s="1120"/>
      <c r="S29" s="1120"/>
      <c r="T29" s="1120"/>
      <c r="U29" s="1120"/>
      <c r="V29" s="1120"/>
    </row>
    <row r="30" spans="1:22" ht="12" customHeight="1" x14ac:dyDescent="0.2">
      <c r="A30" s="1119"/>
      <c r="B30" s="1120"/>
      <c r="C30" s="1120"/>
      <c r="D30" s="1120"/>
      <c r="E30" s="1120"/>
      <c r="F30" s="1120"/>
      <c r="G30" s="162"/>
      <c r="H30" s="162"/>
      <c r="I30" s="162"/>
      <c r="J30" s="162"/>
      <c r="K30" s="163"/>
      <c r="L30" s="549"/>
      <c r="M30" s="475"/>
      <c r="N30" s="625"/>
      <c r="O30" s="69"/>
      <c r="P30" s="690" t="e">
        <f t="shared" si="2"/>
        <v>#DIV/0!</v>
      </c>
      <c r="Q30" s="691" t="e">
        <f t="shared" si="3"/>
        <v>#DIV/0!</v>
      </c>
    </row>
    <row r="31" spans="1:22" hidden="1" x14ac:dyDescent="0.2">
      <c r="A31" s="833"/>
      <c r="B31" s="834"/>
      <c r="C31" s="834"/>
      <c r="D31" s="834"/>
      <c r="E31" s="834"/>
      <c r="F31" s="834"/>
      <c r="G31" s="834"/>
      <c r="H31" s="834"/>
      <c r="I31" s="834"/>
      <c r="J31" s="834"/>
      <c r="K31" s="834"/>
      <c r="L31" s="862"/>
      <c r="M31" s="862"/>
      <c r="N31" s="834"/>
      <c r="O31" s="834"/>
      <c r="P31" s="862"/>
      <c r="Q31" s="863"/>
    </row>
    <row r="32" spans="1:22" ht="12.75" customHeight="1" x14ac:dyDescent="0.2">
      <c r="A32" s="1143" t="s">
        <v>291</v>
      </c>
      <c r="B32" s="1144"/>
      <c r="C32" s="1144"/>
      <c r="D32" s="1144"/>
      <c r="E32" s="1144"/>
      <c r="F32" s="1144"/>
      <c r="G32" s="1243"/>
      <c r="H32" s="1243"/>
      <c r="I32" s="1243"/>
      <c r="J32" s="1243"/>
      <c r="K32" s="1243"/>
      <c r="L32" s="1243"/>
      <c r="M32" s="1243"/>
      <c r="N32" s="1243"/>
      <c r="O32" s="1243"/>
      <c r="P32" s="1243"/>
      <c r="Q32" s="1244"/>
    </row>
    <row r="33" spans="1:18" ht="12.75" customHeight="1" x14ac:dyDescent="0.2">
      <c r="A33" s="1149" t="s">
        <v>440</v>
      </c>
      <c r="B33" s="1150"/>
      <c r="C33" s="1150"/>
      <c r="D33" s="1150"/>
      <c r="E33" s="1150"/>
      <c r="F33" s="1150"/>
      <c r="G33" s="38">
        <v>1</v>
      </c>
      <c r="H33" s="38">
        <v>1</v>
      </c>
      <c r="I33" s="38">
        <v>1</v>
      </c>
      <c r="J33" s="38">
        <f>(G33+H33+I33)/3</f>
        <v>1</v>
      </c>
      <c r="K33" s="39"/>
      <c r="L33" s="236">
        <f>(G33+H33+I33)/3</f>
        <v>1</v>
      </c>
      <c r="M33" s="457"/>
      <c r="N33" s="626">
        <v>1</v>
      </c>
      <c r="O33" s="39"/>
      <c r="P33" s="692">
        <f>(O33/L33)-100%</f>
        <v>-1</v>
      </c>
      <c r="Q33" s="693">
        <f>(O33/N33)-100%</f>
        <v>-1</v>
      </c>
    </row>
    <row r="34" spans="1:18" ht="12.75" customHeight="1" x14ac:dyDescent="0.2">
      <c r="A34" s="1119"/>
      <c r="B34" s="1120"/>
      <c r="C34" s="1120"/>
      <c r="D34" s="1120"/>
      <c r="E34" s="1120"/>
      <c r="F34" s="1120"/>
      <c r="G34" s="43"/>
      <c r="H34" s="43"/>
      <c r="I34" s="43"/>
      <c r="J34" s="43">
        <f>(G34+H34+I34)/3</f>
        <v>0</v>
      </c>
      <c r="K34" s="44"/>
      <c r="L34" s="45"/>
      <c r="M34" s="459"/>
      <c r="N34" s="627"/>
      <c r="O34" s="47"/>
      <c r="P34" s="690" t="e">
        <f>(O34/L34)-100%</f>
        <v>#DIV/0!</v>
      </c>
      <c r="Q34" s="691" t="e">
        <f>(O34/N34)-100%</f>
        <v>#DIV/0!</v>
      </c>
    </row>
    <row r="35" spans="1:18" ht="12.75" customHeight="1" x14ac:dyDescent="0.2">
      <c r="A35" s="1119"/>
      <c r="B35" s="1120"/>
      <c r="C35" s="1120"/>
      <c r="D35" s="1120"/>
      <c r="E35" s="1120"/>
      <c r="F35" s="1120"/>
      <c r="G35" s="43"/>
      <c r="H35" s="43"/>
      <c r="I35" s="43"/>
      <c r="J35" s="43">
        <f>(G35+H35+I35)/3</f>
        <v>0</v>
      </c>
      <c r="K35" s="44"/>
      <c r="L35" s="45"/>
      <c r="M35" s="459"/>
      <c r="N35" s="627"/>
      <c r="O35" s="47"/>
      <c r="P35" s="690" t="e">
        <f>(O35/L35)-100%</f>
        <v>#DIV/0!</v>
      </c>
      <c r="Q35" s="691" t="e">
        <f>(O35/N35)-100%</f>
        <v>#DIV/0!</v>
      </c>
    </row>
    <row r="36" spans="1:18" ht="12.75" customHeight="1" x14ac:dyDescent="0.2">
      <c r="A36" s="1145"/>
      <c r="B36" s="1146"/>
      <c r="C36" s="1146"/>
      <c r="D36" s="1146"/>
      <c r="E36" s="1146"/>
      <c r="F36" s="1146"/>
      <c r="G36" s="49"/>
      <c r="H36" s="49"/>
      <c r="I36" s="49"/>
      <c r="J36" s="49">
        <f>(G36+H36+I36)/3</f>
        <v>0</v>
      </c>
      <c r="K36" s="50"/>
      <c r="L36" s="51"/>
      <c r="M36" s="461"/>
      <c r="N36" s="628"/>
      <c r="O36" s="53"/>
      <c r="P36" s="694" t="e">
        <f>(O36/L36)-100%</f>
        <v>#DIV/0!</v>
      </c>
      <c r="Q36" s="695" t="e">
        <f>(O36/N36)-100%</f>
        <v>#DIV/0!</v>
      </c>
    </row>
    <row r="37" spans="1:18" ht="14.25" customHeight="1" x14ac:dyDescent="0.2">
      <c r="A37" s="1143" t="s">
        <v>292</v>
      </c>
      <c r="B37" s="1144"/>
      <c r="C37" s="1144"/>
      <c r="D37" s="1144"/>
      <c r="E37" s="1144"/>
      <c r="F37" s="1144"/>
      <c r="G37" s="1144"/>
      <c r="H37" s="1144"/>
      <c r="I37" s="1144"/>
      <c r="J37" s="1144"/>
      <c r="K37" s="1144"/>
      <c r="L37" s="1144"/>
      <c r="M37" s="1144"/>
      <c r="N37" s="1144"/>
      <c r="O37" s="1144"/>
      <c r="P37" s="1144"/>
      <c r="Q37" s="1158"/>
    </row>
    <row r="38" spans="1:18" ht="16.5" customHeight="1" x14ac:dyDescent="0.2">
      <c r="A38" s="1121" t="s">
        <v>18</v>
      </c>
      <c r="B38" s="1122"/>
      <c r="C38" s="1122"/>
      <c r="D38" s="1122"/>
      <c r="E38" s="1122"/>
      <c r="F38" s="1122"/>
      <c r="G38" s="136">
        <v>16255.565000000001</v>
      </c>
      <c r="H38" s="136">
        <v>15397.335000000001</v>
      </c>
      <c r="I38" s="136">
        <f>I39+I40+I41</f>
        <v>18365.439999999999</v>
      </c>
      <c r="J38" s="137">
        <f>(G38+H38+I38)/3</f>
        <v>16672.78</v>
      </c>
      <c r="K38" s="138"/>
      <c r="L38" s="169">
        <f>+L39+L40</f>
        <v>16539.446666666667</v>
      </c>
      <c r="M38" s="462">
        <f>+M39+M40</f>
        <v>1050</v>
      </c>
      <c r="N38" s="629">
        <f>N39+N40+N41</f>
        <v>21298.94</v>
      </c>
      <c r="O38" s="511"/>
      <c r="P38" s="692">
        <f>(O38/L38)-100%</f>
        <v>-1</v>
      </c>
      <c r="Q38" s="693">
        <f>(O38/N38)-100%</f>
        <v>-1</v>
      </c>
    </row>
    <row r="39" spans="1:18" x14ac:dyDescent="0.2">
      <c r="A39" s="1119" t="s">
        <v>403</v>
      </c>
      <c r="B39" s="1120"/>
      <c r="C39" s="1120"/>
      <c r="D39" s="1120"/>
      <c r="E39" s="1120"/>
      <c r="F39" s="1120"/>
      <c r="G39" s="70">
        <v>15551.625</v>
      </c>
      <c r="H39" s="70">
        <v>14493.395</v>
      </c>
      <c r="I39" s="136">
        <f>34923*0.5</f>
        <v>17461.5</v>
      </c>
      <c r="J39" s="43">
        <f>(G39+H39+I39)/3</f>
        <v>15835.506666666668</v>
      </c>
      <c r="K39" s="44"/>
      <c r="L39" s="169">
        <f>(G39+H39+I39)/3</f>
        <v>15835.506666666668</v>
      </c>
      <c r="M39" s="70">
        <f>'1_Demografici'!T44</f>
        <v>0</v>
      </c>
      <c r="N39" s="629">
        <f>40790*0.5</f>
        <v>20395</v>
      </c>
      <c r="O39" s="509"/>
      <c r="P39" s="696">
        <f>(O39/L39)-100%</f>
        <v>-1</v>
      </c>
      <c r="Q39" s="697">
        <f>(O39/N39)-100%</f>
        <v>-1</v>
      </c>
    </row>
    <row r="40" spans="1:18" ht="12.75" customHeight="1" x14ac:dyDescent="0.2">
      <c r="A40" s="1119" t="s">
        <v>404</v>
      </c>
      <c r="B40" s="1120"/>
      <c r="C40" s="1120"/>
      <c r="D40" s="1120"/>
      <c r="E40" s="1120"/>
      <c r="F40" s="1120"/>
      <c r="G40" s="62">
        <v>703.94</v>
      </c>
      <c r="H40" s="62">
        <v>703.94</v>
      </c>
      <c r="I40" s="136">
        <v>703.94</v>
      </c>
      <c r="J40" s="43">
        <f>(G40+H40+I40)/3</f>
        <v>703.94</v>
      </c>
      <c r="K40" s="44"/>
      <c r="L40" s="169">
        <f>(G40+H40+I40)/3</f>
        <v>703.94</v>
      </c>
      <c r="M40" s="62">
        <v>1050</v>
      </c>
      <c r="N40" s="629">
        <v>703.94</v>
      </c>
      <c r="O40" s="510"/>
      <c r="P40" s="690">
        <f>(O40/L40)-100%</f>
        <v>-1</v>
      </c>
      <c r="Q40" s="691">
        <f>(O40/N40)-100%</f>
        <v>-1</v>
      </c>
    </row>
    <row r="41" spans="1:18" x14ac:dyDescent="0.2">
      <c r="A41" s="1119" t="s">
        <v>467</v>
      </c>
      <c r="B41" s="1120"/>
      <c r="C41" s="1120"/>
      <c r="D41" s="1120"/>
      <c r="E41" s="1120"/>
      <c r="F41" s="1120"/>
      <c r="G41" s="70"/>
      <c r="H41" s="70">
        <v>200</v>
      </c>
      <c r="I41" s="136">
        <v>200</v>
      </c>
      <c r="J41" s="43">
        <f>(G41+H41+I41)/3</f>
        <v>133.33333333333334</v>
      </c>
      <c r="K41" s="44"/>
      <c r="L41" s="169">
        <f>(G41+H41+I41)/3</f>
        <v>133.33333333333334</v>
      </c>
      <c r="M41" s="70"/>
      <c r="N41" s="666">
        <v>200</v>
      </c>
      <c r="O41" s="316"/>
      <c r="P41" s="690">
        <f>(O41/L41)-100%</f>
        <v>-1</v>
      </c>
      <c r="Q41" s="691">
        <f>(O41/N41)-100%</f>
        <v>-1</v>
      </c>
    </row>
    <row r="42" spans="1:18" ht="12" customHeight="1" x14ac:dyDescent="0.2">
      <c r="A42" s="1143" t="s">
        <v>293</v>
      </c>
      <c r="B42" s="1144"/>
      <c r="C42" s="1144"/>
      <c r="D42" s="1144"/>
      <c r="E42" s="1144"/>
      <c r="F42" s="1144"/>
      <c r="G42" s="1144"/>
      <c r="H42" s="1144"/>
      <c r="I42" s="1144"/>
      <c r="J42" s="1144"/>
      <c r="K42" s="1144"/>
      <c r="L42" s="1144"/>
      <c r="M42" s="1144"/>
      <c r="N42" s="1144"/>
      <c r="O42" s="1144"/>
      <c r="P42" s="1144"/>
      <c r="Q42" s="1158"/>
      <c r="R42" s="170"/>
    </row>
    <row r="43" spans="1:18" ht="15" customHeight="1" x14ac:dyDescent="0.2">
      <c r="A43" s="1149"/>
      <c r="B43" s="1150"/>
      <c r="C43" s="1150"/>
      <c r="D43" s="1150"/>
      <c r="E43" s="1150"/>
      <c r="F43" s="1150"/>
      <c r="G43" s="120"/>
      <c r="H43" s="120"/>
      <c r="I43" s="120"/>
      <c r="J43" s="120">
        <f>(G43+H43+I43)/3</f>
        <v>0</v>
      </c>
      <c r="K43" s="171"/>
      <c r="L43" s="172"/>
      <c r="M43" s="463"/>
      <c r="N43" s="632"/>
      <c r="O43" s="122"/>
      <c r="P43" s="692" t="e">
        <f>(O43/L43)-100%</f>
        <v>#DIV/0!</v>
      </c>
      <c r="Q43" s="693" t="e">
        <f>(O43/N43)-100%</f>
        <v>#DIV/0!</v>
      </c>
    </row>
    <row r="44" spans="1:18" x14ac:dyDescent="0.2">
      <c r="A44" s="1119"/>
      <c r="B44" s="1120"/>
      <c r="C44" s="1120"/>
      <c r="D44" s="1120"/>
      <c r="E44" s="1120"/>
      <c r="F44" s="1120"/>
      <c r="G44" s="43"/>
      <c r="H44" s="43"/>
      <c r="I44" s="43"/>
      <c r="J44" s="43">
        <f>(G44+H44+I44)/3</f>
        <v>0</v>
      </c>
      <c r="K44" s="44"/>
      <c r="L44" s="45"/>
      <c r="M44" s="459"/>
      <c r="N44" s="627"/>
      <c r="O44" s="577"/>
      <c r="P44" s="690" t="e">
        <f>(O44/L44)-100%</f>
        <v>#DIV/0!</v>
      </c>
      <c r="Q44" s="691" t="e">
        <f>(O44/N44)-100%</f>
        <v>#DIV/0!</v>
      </c>
    </row>
    <row r="45" spans="1:18" ht="13.5" thickBot="1" x14ac:dyDescent="0.25">
      <c r="A45" s="1167"/>
      <c r="B45" s="1168"/>
      <c r="C45" s="1168"/>
      <c r="D45" s="1168"/>
      <c r="E45" s="1168"/>
      <c r="F45" s="1168"/>
      <c r="G45" s="55"/>
      <c r="H45" s="55"/>
      <c r="I45" s="55"/>
      <c r="J45" s="55">
        <f>(G45+H45+I45)/3</f>
        <v>0</v>
      </c>
      <c r="K45" s="56"/>
      <c r="L45" s="57"/>
      <c r="M45" s="464"/>
      <c r="N45" s="633"/>
      <c r="O45" s="58"/>
      <c r="P45" s="698" t="e">
        <f>(O45/L45)-100%</f>
        <v>#DIV/0!</v>
      </c>
      <c r="Q45" s="699" t="e">
        <f>(O45/N45)-100%</f>
        <v>#DIV/0!</v>
      </c>
    </row>
    <row r="46" spans="1:18" ht="18.75" customHeight="1" thickBot="1" x14ac:dyDescent="0.25">
      <c r="A46" s="1155"/>
      <c r="B46" s="862"/>
      <c r="C46" s="862"/>
      <c r="D46" s="862"/>
      <c r="E46" s="862"/>
      <c r="F46" s="862"/>
      <c r="G46" s="862"/>
      <c r="H46" s="862"/>
      <c r="I46" s="862"/>
      <c r="J46" s="862"/>
      <c r="K46" s="862"/>
      <c r="L46" s="862"/>
      <c r="M46" s="862"/>
      <c r="N46" s="862"/>
      <c r="O46" s="862"/>
      <c r="P46" s="862"/>
      <c r="Q46" s="863"/>
    </row>
    <row r="47" spans="1:18" x14ac:dyDescent="0.2">
      <c r="A47" s="1151" t="s">
        <v>295</v>
      </c>
      <c r="B47" s="1152"/>
      <c r="C47" s="1152"/>
      <c r="D47" s="1152"/>
      <c r="E47" s="1152"/>
      <c r="F47" s="1153"/>
      <c r="G47" s="1134" t="s">
        <v>298</v>
      </c>
      <c r="H47" s="1135"/>
      <c r="I47" s="1135"/>
      <c r="J47" s="1135"/>
      <c r="K47" s="1135"/>
      <c r="L47" s="1135"/>
      <c r="M47" s="1135"/>
      <c r="N47" s="1135"/>
      <c r="O47" s="1135"/>
      <c r="P47" s="1135"/>
      <c r="Q47" s="1136"/>
    </row>
    <row r="48" spans="1:18" ht="36.75" customHeight="1" x14ac:dyDescent="0.2">
      <c r="A48" s="1159" t="s">
        <v>122</v>
      </c>
      <c r="B48" s="1160"/>
      <c r="C48" s="1161"/>
      <c r="D48" s="173" t="s">
        <v>297</v>
      </c>
      <c r="E48" s="1162" t="s">
        <v>303</v>
      </c>
      <c r="F48" s="1163"/>
      <c r="G48" s="1159" t="s">
        <v>123</v>
      </c>
      <c r="H48" s="1160"/>
      <c r="I48" s="1160"/>
      <c r="J48" s="174"/>
      <c r="K48" s="174"/>
      <c r="L48" s="1173" t="s">
        <v>124</v>
      </c>
      <c r="M48" s="1160"/>
      <c r="N48" s="1161"/>
      <c r="O48" s="1160" t="s">
        <v>125</v>
      </c>
      <c r="P48" s="1160"/>
      <c r="Q48" s="1174"/>
    </row>
    <row r="49" spans="1:19" x14ac:dyDescent="0.2">
      <c r="A49" s="1140" t="s">
        <v>509</v>
      </c>
      <c r="B49" s="1138"/>
      <c r="C49" s="1141"/>
      <c r="D49" s="175" t="s">
        <v>488</v>
      </c>
      <c r="E49" s="1142">
        <v>0.5</v>
      </c>
      <c r="F49" s="1139"/>
      <c r="G49" s="1140"/>
      <c r="H49" s="1138"/>
      <c r="I49" s="1138"/>
      <c r="J49" s="1138"/>
      <c r="K49" s="1141"/>
      <c r="L49" s="1154"/>
      <c r="M49" s="1138"/>
      <c r="N49" s="1141"/>
      <c r="O49" s="1137"/>
      <c r="P49" s="1138"/>
      <c r="Q49" s="1139"/>
    </row>
    <row r="50" spans="1:19" x14ac:dyDescent="0.2">
      <c r="A50" s="1140"/>
      <c r="B50" s="1138"/>
      <c r="C50" s="1141"/>
      <c r="D50" s="175"/>
      <c r="E50" s="1142"/>
      <c r="F50" s="1139"/>
      <c r="G50" s="1140"/>
      <c r="H50" s="1138"/>
      <c r="I50" s="1138"/>
      <c r="J50" s="1138"/>
      <c r="K50" s="1141"/>
      <c r="L50" s="1154"/>
      <c r="M50" s="1138"/>
      <c r="N50" s="1141"/>
      <c r="O50" s="1137"/>
      <c r="P50" s="1138"/>
      <c r="Q50" s="1139"/>
    </row>
    <row r="51" spans="1:19" ht="13.5" thickBot="1" x14ac:dyDescent="0.25">
      <c r="A51" s="1176"/>
      <c r="B51" s="1165"/>
      <c r="C51" s="1166"/>
      <c r="D51" s="176"/>
      <c r="E51" s="1165"/>
      <c r="F51" s="1175"/>
      <c r="G51" s="1176"/>
      <c r="H51" s="1165"/>
      <c r="I51" s="1165"/>
      <c r="J51" s="1165"/>
      <c r="K51" s="1166"/>
      <c r="L51" s="1164"/>
      <c r="M51" s="1165"/>
      <c r="N51" s="1166"/>
      <c r="O51" s="1164"/>
      <c r="P51" s="1165"/>
      <c r="Q51" s="1175"/>
    </row>
    <row r="52" spans="1:19" ht="14.25" x14ac:dyDescent="0.2">
      <c r="A52" s="59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3"/>
    </row>
    <row r="53" spans="1:19" ht="15" thickBot="1" x14ac:dyDescent="0.25">
      <c r="A53" s="59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2"/>
      <c r="Q53" s="24"/>
    </row>
    <row r="54" spans="1:19" ht="12.75" customHeight="1" x14ac:dyDescent="0.2">
      <c r="A54" s="1123" t="s">
        <v>83</v>
      </c>
      <c r="B54" s="1124"/>
      <c r="C54" s="1124"/>
      <c r="D54" s="1124"/>
      <c r="E54" s="1124"/>
      <c r="F54" s="1124"/>
      <c r="G54" s="1124"/>
      <c r="H54" s="1124"/>
      <c r="I54" s="1124"/>
      <c r="J54" s="1124"/>
      <c r="K54" s="1125"/>
      <c r="L54" s="1169" t="s">
        <v>15</v>
      </c>
      <c r="M54" s="452"/>
      <c r="N54" s="1156" t="s">
        <v>14</v>
      </c>
      <c r="O54" s="1171" t="s">
        <v>85</v>
      </c>
      <c r="P54" s="1129" t="s">
        <v>279</v>
      </c>
      <c r="Q54" s="1147" t="s">
        <v>278</v>
      </c>
    </row>
    <row r="55" spans="1:19" ht="16.5" customHeight="1" thickBot="1" x14ac:dyDescent="0.25">
      <c r="A55" s="1126"/>
      <c r="B55" s="1127"/>
      <c r="C55" s="1127"/>
      <c r="D55" s="1127"/>
      <c r="E55" s="1127"/>
      <c r="F55" s="1127"/>
      <c r="G55" s="1127"/>
      <c r="H55" s="1127"/>
      <c r="I55" s="1127"/>
      <c r="J55" s="1127"/>
      <c r="K55" s="1128"/>
      <c r="L55" s="1170"/>
      <c r="M55" s="453"/>
      <c r="N55" s="1157"/>
      <c r="O55" s="1172"/>
      <c r="P55" s="1130"/>
      <c r="Q55" s="1148"/>
    </row>
    <row r="56" spans="1:19" ht="16.5" customHeight="1" thickTop="1" thickBot="1" x14ac:dyDescent="0.25">
      <c r="A56" s="1131" t="s">
        <v>273</v>
      </c>
      <c r="B56" s="1132"/>
      <c r="C56" s="1132"/>
      <c r="D56" s="1132"/>
      <c r="E56" s="1132"/>
      <c r="F56" s="1132"/>
      <c r="G56" s="1132"/>
      <c r="H56" s="1132"/>
      <c r="I56" s="1132"/>
      <c r="J56" s="1132"/>
      <c r="K56" s="1133"/>
      <c r="L56" s="177"/>
      <c r="M56" s="177"/>
      <c r="N56" s="177"/>
      <c r="O56" s="178"/>
      <c r="P56" s="177"/>
      <c r="Q56" s="179"/>
    </row>
    <row r="57" spans="1:19" ht="23.25" customHeight="1" thickTop="1" x14ac:dyDescent="0.2">
      <c r="A57" s="1219" t="s">
        <v>280</v>
      </c>
      <c r="B57" s="1220"/>
      <c r="C57" s="1220"/>
      <c r="D57" s="1220"/>
      <c r="E57" s="1220"/>
      <c r="F57" s="1220"/>
      <c r="G57" s="1220"/>
      <c r="H57" s="1220"/>
      <c r="I57" s="1220"/>
      <c r="J57" s="1220"/>
      <c r="K57" s="1221"/>
      <c r="L57" s="13">
        <f>L25/36</f>
        <v>0.45833333333333331</v>
      </c>
      <c r="M57" s="13"/>
      <c r="N57" s="180">
        <f>N25/36</f>
        <v>0.47222222222222221</v>
      </c>
      <c r="O57" s="578">
        <f>O25/36</f>
        <v>0</v>
      </c>
      <c r="P57" s="68">
        <f>O57-N57</f>
        <v>-0.47222222222222221</v>
      </c>
      <c r="Q57" s="20" t="str">
        <f>IF(O57&gt;=N57,"OK","NOOK")</f>
        <v>NOOK</v>
      </c>
    </row>
    <row r="58" spans="1:19" ht="24.75" customHeight="1" thickBot="1" x14ac:dyDescent="0.25">
      <c r="A58" s="1237" t="s">
        <v>506</v>
      </c>
      <c r="B58" s="1238"/>
      <c r="C58" s="1238"/>
      <c r="D58" s="1238"/>
      <c r="E58" s="1238"/>
      <c r="F58" s="1238"/>
      <c r="G58" s="1238"/>
      <c r="H58" s="1238"/>
      <c r="I58" s="1238"/>
      <c r="J58" s="29"/>
      <c r="K58" s="29"/>
      <c r="L58" s="16">
        <f>L26/L24</f>
        <v>0.10097323600973236</v>
      </c>
      <c r="M58" s="16"/>
      <c r="N58" s="181">
        <f>N26/N24</f>
        <v>8.3955223880597021E-2</v>
      </c>
      <c r="O58" s="579" t="e">
        <f>O26/O24</f>
        <v>#DIV/0!</v>
      </c>
      <c r="P58" s="16" t="e">
        <f>O58-N58</f>
        <v>#DIV/0!</v>
      </c>
      <c r="Q58" s="20" t="e">
        <f>IF(O58&gt;=N58,"OK","NOOK")</f>
        <v>#DIV/0!</v>
      </c>
    </row>
    <row r="59" spans="1:19" ht="24.75" customHeight="1" thickTop="1" thickBot="1" x14ac:dyDescent="0.25">
      <c r="A59" s="1219"/>
      <c r="B59" s="1220"/>
      <c r="C59" s="1220"/>
      <c r="D59" s="1220"/>
      <c r="E59" s="1220"/>
      <c r="F59" s="1220"/>
      <c r="G59" s="1220"/>
      <c r="H59" s="1220"/>
      <c r="I59" s="1220"/>
      <c r="J59" s="1220"/>
      <c r="K59" s="1221"/>
      <c r="L59" s="68"/>
      <c r="M59" s="68"/>
      <c r="N59" s="238"/>
      <c r="O59" s="580"/>
      <c r="P59" s="68"/>
      <c r="Q59" s="20"/>
    </row>
    <row r="60" spans="1:19" ht="15" customHeight="1" thickTop="1" thickBot="1" x14ac:dyDescent="0.25">
      <c r="A60" s="1131" t="s">
        <v>274</v>
      </c>
      <c r="B60" s="1132"/>
      <c r="C60" s="1132"/>
      <c r="D60" s="1132"/>
      <c r="E60" s="1132"/>
      <c r="F60" s="1132"/>
      <c r="G60" s="1132"/>
      <c r="H60" s="1132"/>
      <c r="I60" s="1132"/>
      <c r="J60" s="1132"/>
      <c r="K60" s="1133"/>
      <c r="L60" s="244"/>
      <c r="M60" s="244"/>
      <c r="N60" s="245"/>
      <c r="O60" s="246"/>
      <c r="P60" s="247"/>
      <c r="Q60" s="230"/>
    </row>
    <row r="61" spans="1:19" ht="24.75" customHeight="1" thickTop="1" x14ac:dyDescent="0.2">
      <c r="A61" s="1231"/>
      <c r="B61" s="1232"/>
      <c r="C61" s="1232"/>
      <c r="D61" s="1232"/>
      <c r="E61" s="1232"/>
      <c r="F61" s="1232"/>
      <c r="G61" s="1232"/>
      <c r="H61" s="1232"/>
      <c r="I61" s="1232"/>
      <c r="J61" s="1232"/>
      <c r="K61" s="1233"/>
      <c r="L61" s="16">
        <f>L33</f>
        <v>1</v>
      </c>
      <c r="M61" s="465"/>
      <c r="N61" s="248">
        <f>N33</f>
        <v>1</v>
      </c>
      <c r="O61" s="578">
        <f>O33</f>
        <v>0</v>
      </c>
      <c r="P61" s="68">
        <f>N61-O61</f>
        <v>1</v>
      </c>
      <c r="Q61" s="20" t="str">
        <f>IF(O61&lt;=N61,"OK","NOOK")</f>
        <v>OK</v>
      </c>
      <c r="R61" s="1118"/>
      <c r="S61" s="1118"/>
    </row>
    <row r="62" spans="1:19" ht="25.5" customHeight="1" thickBot="1" x14ac:dyDescent="0.25">
      <c r="A62" s="1234"/>
      <c r="B62" s="1235"/>
      <c r="C62" s="1235"/>
      <c r="D62" s="1235"/>
      <c r="E62" s="1235"/>
      <c r="F62" s="1235"/>
      <c r="G62" s="1235"/>
      <c r="H62" s="1235"/>
      <c r="I62" s="1235"/>
      <c r="J62" s="1235"/>
      <c r="K62" s="1236"/>
      <c r="L62" s="186"/>
      <c r="M62" s="466"/>
      <c r="N62" s="187"/>
      <c r="O62" s="581"/>
      <c r="P62" s="188"/>
      <c r="Q62" s="189"/>
      <c r="R62" s="249"/>
      <c r="S62" s="250"/>
    </row>
    <row r="63" spans="1:19" ht="15" customHeight="1" thickTop="1" thickBot="1" x14ac:dyDescent="0.25">
      <c r="A63" s="1131" t="s">
        <v>275</v>
      </c>
      <c r="B63" s="1132"/>
      <c r="C63" s="1132"/>
      <c r="D63" s="1132"/>
      <c r="E63" s="1132"/>
      <c r="F63" s="1132"/>
      <c r="G63" s="1132"/>
      <c r="H63" s="1132"/>
      <c r="I63" s="1132"/>
      <c r="J63" s="1132"/>
      <c r="K63" s="1133"/>
      <c r="L63" s="190"/>
      <c r="M63" s="467"/>
      <c r="N63" s="191"/>
      <c r="O63" s="251"/>
      <c r="P63" s="177"/>
      <c r="Q63" s="252"/>
      <c r="R63" s="249"/>
      <c r="S63" s="250"/>
    </row>
    <row r="64" spans="1:19" ht="23.25" customHeight="1" thickTop="1" thickBot="1" x14ac:dyDescent="0.25">
      <c r="A64" s="1240" t="s">
        <v>105</v>
      </c>
      <c r="B64" s="1229"/>
      <c r="C64" s="1229"/>
      <c r="D64" s="1229"/>
      <c r="E64" s="1229"/>
      <c r="F64" s="1229"/>
      <c r="G64" s="1229"/>
      <c r="H64" s="1229"/>
      <c r="I64" s="1229"/>
      <c r="J64" s="1241"/>
      <c r="K64" s="1242"/>
      <c r="L64" s="193">
        <f>L38/L24</f>
        <v>30.181472019464721</v>
      </c>
      <c r="M64" s="193"/>
      <c r="N64" s="253">
        <f>N38/N24</f>
        <v>39.736828358208953</v>
      </c>
      <c r="O64" s="582" t="e">
        <f>O38/O24</f>
        <v>#DIV/0!</v>
      </c>
      <c r="P64" s="193" t="e">
        <f>O64-N64</f>
        <v>#DIV/0!</v>
      </c>
      <c r="Q64" s="14" t="e">
        <f>IF(O64&lt;=N64,"OK","NOOK")</f>
        <v>#DIV/0!</v>
      </c>
      <c r="R64" s="254"/>
      <c r="S64" s="255"/>
    </row>
    <row r="65" spans="1:17" ht="23.25" customHeight="1" thickTop="1" thickBot="1" x14ac:dyDescent="0.25">
      <c r="A65" s="1239" t="s">
        <v>438</v>
      </c>
      <c r="B65" s="1238"/>
      <c r="C65" s="1238"/>
      <c r="D65" s="1238"/>
      <c r="E65" s="1238"/>
      <c r="F65" s="1238"/>
      <c r="G65" s="1238"/>
      <c r="H65" s="1238"/>
      <c r="I65" s="1238"/>
      <c r="J65" s="4"/>
      <c r="K65" s="60"/>
      <c r="L65" s="225">
        <f>L38/(L26+L27)</f>
        <v>154.5742679127726</v>
      </c>
      <c r="M65" s="304"/>
      <c r="N65" s="256">
        <f>N38/(N26+N27)</f>
        <v>224.19936842105261</v>
      </c>
      <c r="O65" s="583" t="e">
        <f>O38/(O26+O27)</f>
        <v>#DIV/0!</v>
      </c>
      <c r="P65" s="225" t="e">
        <f>O65-N65</f>
        <v>#DIV/0!</v>
      </c>
      <c r="Q65" s="14" t="e">
        <f>IF(O65&lt;=N65,"OK","NOOK")</f>
        <v>#DIV/0!</v>
      </c>
    </row>
    <row r="66" spans="1:17" ht="14.25" customHeight="1" thickTop="1" thickBot="1" x14ac:dyDescent="0.25">
      <c r="A66" s="1131" t="s">
        <v>276</v>
      </c>
      <c r="B66" s="1132"/>
      <c r="C66" s="1132"/>
      <c r="D66" s="1132"/>
      <c r="E66" s="1132"/>
      <c r="F66" s="1132"/>
      <c r="G66" s="1132"/>
      <c r="H66" s="1132"/>
      <c r="I66" s="1132"/>
      <c r="J66" s="1132"/>
      <c r="K66" s="1132"/>
      <c r="L66" s="258"/>
      <c r="M66" s="258"/>
      <c r="N66" s="184"/>
      <c r="O66" s="259"/>
      <c r="P66" s="260"/>
      <c r="Q66" s="230"/>
    </row>
    <row r="67" spans="1:17" ht="24.75" customHeight="1" thickTop="1" x14ac:dyDescent="0.2">
      <c r="A67" s="1228"/>
      <c r="B67" s="1229"/>
      <c r="C67" s="1229"/>
      <c r="D67" s="1229"/>
      <c r="E67" s="1229"/>
      <c r="F67" s="1229"/>
      <c r="G67" s="1229"/>
      <c r="H67" s="1229"/>
      <c r="I67" s="1229"/>
      <c r="J67" s="1229"/>
      <c r="K67" s="1230"/>
      <c r="L67" s="15"/>
      <c r="M67" s="15"/>
      <c r="N67" s="8"/>
      <c r="O67" s="584"/>
      <c r="P67" s="231"/>
      <c r="Q67" s="228"/>
    </row>
    <row r="68" spans="1:17" ht="22.5" customHeight="1" thickBot="1" x14ac:dyDescent="0.25">
      <c r="A68" s="1225"/>
      <c r="B68" s="1226"/>
      <c r="C68" s="1226"/>
      <c r="D68" s="1226"/>
      <c r="E68" s="1226"/>
      <c r="F68" s="1226"/>
      <c r="G68" s="1226"/>
      <c r="H68" s="1226"/>
      <c r="I68" s="1226"/>
      <c r="J68" s="1226"/>
      <c r="K68" s="1227"/>
      <c r="L68" s="198"/>
      <c r="M68" s="198"/>
      <c r="N68" s="199"/>
      <c r="O68" s="585"/>
      <c r="P68" s="200"/>
      <c r="Q68" s="201"/>
    </row>
    <row r="69" spans="1:17" ht="19.5" customHeight="1" thickBot="1" x14ac:dyDescent="0.25">
      <c r="A69" s="1222" t="s">
        <v>294</v>
      </c>
      <c r="B69" s="1223"/>
      <c r="C69" s="1223"/>
      <c r="D69" s="1223"/>
      <c r="E69" s="1223"/>
      <c r="F69" s="1223"/>
      <c r="G69" s="1223"/>
      <c r="H69" s="1223"/>
      <c r="I69" s="1223"/>
      <c r="J69" s="1223"/>
      <c r="K69" s="1223"/>
      <c r="L69" s="1223"/>
      <c r="M69" s="1223"/>
      <c r="N69" s="1223"/>
      <c r="O69" s="1223"/>
      <c r="P69" s="1223"/>
      <c r="Q69" s="1224"/>
    </row>
    <row r="70" spans="1:17" ht="36" customHeight="1" x14ac:dyDescent="0.2">
      <c r="A70" s="1213"/>
      <c r="B70" s="1214"/>
      <c r="C70" s="1214"/>
      <c r="D70" s="1214"/>
      <c r="E70" s="1214"/>
      <c r="F70" s="1214"/>
      <c r="G70" s="1214"/>
      <c r="H70" s="1214"/>
      <c r="I70" s="1214"/>
      <c r="J70" s="1214"/>
      <c r="K70" s="1214"/>
      <c r="L70" s="1214"/>
      <c r="M70" s="1214"/>
      <c r="N70" s="1214"/>
      <c r="O70" s="1214"/>
      <c r="P70" s="1214"/>
      <c r="Q70" s="1215"/>
    </row>
    <row r="71" spans="1:17" ht="82.5" customHeight="1" thickBot="1" x14ac:dyDescent="0.25">
      <c r="A71" s="1216"/>
      <c r="B71" s="1217"/>
      <c r="C71" s="1217"/>
      <c r="D71" s="1217"/>
      <c r="E71" s="1217"/>
      <c r="F71" s="1217"/>
      <c r="G71" s="1217"/>
      <c r="H71" s="1217"/>
      <c r="I71" s="1217"/>
      <c r="J71" s="1217"/>
      <c r="K71" s="1217"/>
      <c r="L71" s="1217"/>
      <c r="M71" s="1217"/>
      <c r="N71" s="1217"/>
      <c r="O71" s="1217"/>
      <c r="P71" s="1217"/>
      <c r="Q71" s="1218"/>
    </row>
    <row r="72" spans="1:17" ht="21" hidden="1" customHeight="1" x14ac:dyDescent="0.2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7"/>
    </row>
  </sheetData>
  <sheetProtection selectLockedCells="1"/>
  <mergeCells count="95">
    <mergeCell ref="R27:V27"/>
    <mergeCell ref="R28:V28"/>
    <mergeCell ref="R29:V29"/>
    <mergeCell ref="R23:V23"/>
    <mergeCell ref="R24:V24"/>
    <mergeCell ref="R25:V25"/>
    <mergeCell ref="R26:V26"/>
    <mergeCell ref="A32:F32"/>
    <mergeCell ref="A33:F33"/>
    <mergeCell ref="G32:Q32"/>
    <mergeCell ref="A17:Q17"/>
    <mergeCell ref="A18:Q18"/>
    <mergeCell ref="A31:F31"/>
    <mergeCell ref="G31:Q31"/>
    <mergeCell ref="A27:F27"/>
    <mergeCell ref="A28:F28"/>
    <mergeCell ref="A24:F24"/>
    <mergeCell ref="A26:F26"/>
    <mergeCell ref="A25:F25"/>
    <mergeCell ref="A70:Q71"/>
    <mergeCell ref="A63:K63"/>
    <mergeCell ref="A57:K57"/>
    <mergeCell ref="A69:Q69"/>
    <mergeCell ref="A68:K68"/>
    <mergeCell ref="A67:K67"/>
    <mergeCell ref="A61:K61"/>
    <mergeCell ref="A66:K66"/>
    <mergeCell ref="A62:K62"/>
    <mergeCell ref="A58:I58"/>
    <mergeCell ref="A59:K59"/>
    <mergeCell ref="A60:K60"/>
    <mergeCell ref="A65:I65"/>
    <mergeCell ref="A64:K64"/>
    <mergeCell ref="A1:O1"/>
    <mergeCell ref="G23:Q23"/>
    <mergeCell ref="A22:F22"/>
    <mergeCell ref="A23:F23"/>
    <mergeCell ref="A2:Q2"/>
    <mergeCell ref="A8:Q8"/>
    <mergeCell ref="A9:Q10"/>
    <mergeCell ref="E4:J4"/>
    <mergeCell ref="A12:Q16"/>
    <mergeCell ref="A11:Q11"/>
    <mergeCell ref="E5:J5"/>
    <mergeCell ref="E6:J6"/>
    <mergeCell ref="A19:Q19"/>
    <mergeCell ref="A20:Q20"/>
    <mergeCell ref="A21:Q21"/>
    <mergeCell ref="O50:Q50"/>
    <mergeCell ref="L51:N51"/>
    <mergeCell ref="A45:F45"/>
    <mergeCell ref="L54:L55"/>
    <mergeCell ref="O54:O55"/>
    <mergeCell ref="L48:N48"/>
    <mergeCell ref="O48:Q48"/>
    <mergeCell ref="O51:Q51"/>
    <mergeCell ref="A50:C50"/>
    <mergeCell ref="E50:F50"/>
    <mergeCell ref="G50:K50"/>
    <mergeCell ref="L50:N50"/>
    <mergeCell ref="A51:C51"/>
    <mergeCell ref="E51:F51"/>
    <mergeCell ref="G51:K51"/>
    <mergeCell ref="A37:F37"/>
    <mergeCell ref="A36:F36"/>
    <mergeCell ref="Q54:Q55"/>
    <mergeCell ref="A43:F43"/>
    <mergeCell ref="A47:F47"/>
    <mergeCell ref="L49:N49"/>
    <mergeCell ref="A44:F44"/>
    <mergeCell ref="A46:Q46"/>
    <mergeCell ref="N54:N55"/>
    <mergeCell ref="A42:F42"/>
    <mergeCell ref="G42:Q42"/>
    <mergeCell ref="G37:Q37"/>
    <mergeCell ref="A41:F41"/>
    <mergeCell ref="A48:C48"/>
    <mergeCell ref="E48:F48"/>
    <mergeCell ref="G48:I48"/>
    <mergeCell ref="R61:S61"/>
    <mergeCell ref="A29:F29"/>
    <mergeCell ref="A30:F30"/>
    <mergeCell ref="A39:F39"/>
    <mergeCell ref="A35:F35"/>
    <mergeCell ref="A34:F34"/>
    <mergeCell ref="A38:F38"/>
    <mergeCell ref="A40:F40"/>
    <mergeCell ref="A54:K55"/>
    <mergeCell ref="P54:P55"/>
    <mergeCell ref="A56:K56"/>
    <mergeCell ref="G47:Q47"/>
    <mergeCell ref="O49:Q49"/>
    <mergeCell ref="A49:C49"/>
    <mergeCell ref="E49:F49"/>
    <mergeCell ref="G49:K49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60" orientation="portrait"/>
  <headerFooter alignWithMargins="0">
    <oddHeader>&amp;CComune di Miagliano</oddHeader>
    <oddFooter>&amp;R&amp;8&amp;P</oddFooter>
  </headerFooter>
  <rowBreaks count="1" manualBreakCount="1">
    <brk id="7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>
    <tabColor rgb="FFFFFF00"/>
    <pageSetUpPr fitToPage="1"/>
  </sheetPr>
  <dimension ref="A1:V92"/>
  <sheetViews>
    <sheetView topLeftCell="B46" zoomScale="120" zoomScaleNormal="120" workbookViewId="0">
      <selection activeCell="Q28" sqref="Q28"/>
    </sheetView>
  </sheetViews>
  <sheetFormatPr defaultColWidth="9.140625" defaultRowHeight="12.75" x14ac:dyDescent="0.2"/>
  <cols>
    <col min="1" max="6" width="9.140625" style="143"/>
    <col min="7" max="7" width="12.7109375" style="143" bestFit="1" customWidth="1"/>
    <col min="8" max="9" width="11.7109375" style="143" bestFit="1" customWidth="1"/>
    <col min="10" max="10" width="0.28515625" style="143" hidden="1" customWidth="1"/>
    <col min="11" max="11" width="9.140625" style="143" hidden="1" customWidth="1"/>
    <col min="12" max="12" width="12.42578125" style="143" customWidth="1"/>
    <col min="13" max="13" width="12.42578125" style="143" hidden="1" customWidth="1"/>
    <col min="14" max="14" width="11.42578125" style="143" customWidth="1"/>
    <col min="15" max="15" width="12.7109375" style="143" customWidth="1"/>
    <col min="16" max="16" width="18.5703125" style="143" customWidth="1"/>
    <col min="17" max="17" width="30.85546875" style="143" customWidth="1"/>
    <col min="18" max="16384" width="9.140625" style="143"/>
  </cols>
  <sheetData>
    <row r="1" spans="1:17" ht="21.75" customHeight="1" thickBot="1" x14ac:dyDescent="0.25">
      <c r="A1" s="1177"/>
      <c r="B1" s="1178"/>
      <c r="C1" s="1178"/>
      <c r="D1" s="1178"/>
      <c r="E1" s="1178"/>
      <c r="F1" s="1178"/>
      <c r="G1" s="1178"/>
      <c r="H1" s="1178"/>
      <c r="I1" s="1178"/>
      <c r="J1" s="1178"/>
      <c r="K1" s="1178"/>
      <c r="L1" s="1178"/>
      <c r="M1" s="1178"/>
      <c r="N1" s="1178"/>
      <c r="O1" s="1178"/>
      <c r="P1" s="575" t="s">
        <v>284</v>
      </c>
      <c r="Q1" s="576">
        <f>Caratteristiche!N1</f>
        <v>2023</v>
      </c>
    </row>
    <row r="2" spans="1:17" ht="24.75" customHeight="1" x14ac:dyDescent="0.2">
      <c r="A2" s="1184" t="s">
        <v>285</v>
      </c>
      <c r="B2" s="1185"/>
      <c r="C2" s="1185"/>
      <c r="D2" s="1185"/>
      <c r="E2" s="1185"/>
      <c r="F2" s="1185"/>
      <c r="G2" s="1185"/>
      <c r="H2" s="1185"/>
      <c r="I2" s="1185"/>
      <c r="J2" s="1185"/>
      <c r="K2" s="1185"/>
      <c r="L2" s="1185"/>
      <c r="M2" s="1185"/>
      <c r="N2" s="1185"/>
      <c r="O2" s="1185"/>
      <c r="P2" s="1186"/>
      <c r="Q2" s="1187"/>
    </row>
    <row r="3" spans="1:17" x14ac:dyDescent="0.2">
      <c r="A3" s="144"/>
      <c r="Q3" s="145"/>
    </row>
    <row r="4" spans="1:17" x14ac:dyDescent="0.2">
      <c r="A4" s="144" t="s">
        <v>286</v>
      </c>
      <c r="E4" s="1197" t="s">
        <v>299</v>
      </c>
      <c r="F4" s="1197"/>
      <c r="G4" s="1197"/>
      <c r="H4" s="1197"/>
      <c r="I4" s="1197"/>
      <c r="J4" s="1197"/>
      <c r="Q4" s="146"/>
    </row>
    <row r="5" spans="1:17" x14ac:dyDescent="0.2">
      <c r="A5" s="144" t="s">
        <v>287</v>
      </c>
      <c r="E5" s="1197" t="s">
        <v>287</v>
      </c>
      <c r="F5" s="1197"/>
      <c r="G5" s="1197"/>
      <c r="H5" s="1197"/>
      <c r="I5" s="1197"/>
      <c r="J5" s="1197"/>
      <c r="Q5" s="146"/>
    </row>
    <row r="6" spans="1:17" x14ac:dyDescent="0.2">
      <c r="A6" s="144" t="s">
        <v>288</v>
      </c>
      <c r="E6" s="1197" t="s">
        <v>300</v>
      </c>
      <c r="F6" s="1197"/>
      <c r="G6" s="1197"/>
      <c r="H6" s="1197"/>
      <c r="I6" s="1197"/>
      <c r="J6" s="1197"/>
      <c r="Q6" s="146"/>
    </row>
    <row r="7" spans="1:17" ht="13.5" thickBot="1" x14ac:dyDescent="0.25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9"/>
    </row>
    <row r="8" spans="1:17" x14ac:dyDescent="0.2">
      <c r="A8" s="1188" t="s">
        <v>53</v>
      </c>
      <c r="B8" s="1189"/>
      <c r="C8" s="1189"/>
      <c r="D8" s="1189"/>
      <c r="E8" s="1189"/>
      <c r="F8" s="1189"/>
      <c r="G8" s="1189"/>
      <c r="H8" s="1189"/>
      <c r="I8" s="1189"/>
      <c r="J8" s="1189"/>
      <c r="K8" s="1189"/>
      <c r="L8" s="1189"/>
      <c r="M8" s="1189"/>
      <c r="N8" s="1189"/>
      <c r="O8" s="1189"/>
      <c r="P8" s="1189"/>
      <c r="Q8" s="1190"/>
    </row>
    <row r="9" spans="1:17" ht="12.75" customHeight="1" x14ac:dyDescent="0.2">
      <c r="A9" s="1191" t="s">
        <v>183</v>
      </c>
      <c r="B9" s="1192"/>
      <c r="C9" s="1192"/>
      <c r="D9" s="1192"/>
      <c r="E9" s="1192"/>
      <c r="F9" s="1192"/>
      <c r="G9" s="1192"/>
      <c r="H9" s="1192"/>
      <c r="I9" s="1192"/>
      <c r="J9" s="1192"/>
      <c r="K9" s="1192"/>
      <c r="L9" s="1192"/>
      <c r="M9" s="1192"/>
      <c r="N9" s="1192"/>
      <c r="O9" s="1192"/>
      <c r="P9" s="1192"/>
      <c r="Q9" s="1193"/>
    </row>
    <row r="10" spans="1:17" x14ac:dyDescent="0.2">
      <c r="A10" s="1194"/>
      <c r="B10" s="1195"/>
      <c r="C10" s="1195"/>
      <c r="D10" s="1195"/>
      <c r="E10" s="1195"/>
      <c r="F10" s="1195"/>
      <c r="G10" s="1195"/>
      <c r="H10" s="1195"/>
      <c r="I10" s="1195"/>
      <c r="J10" s="1195"/>
      <c r="K10" s="1195"/>
      <c r="L10" s="1195"/>
      <c r="M10" s="1195"/>
      <c r="N10" s="1195"/>
      <c r="O10" s="1195"/>
      <c r="P10" s="1195"/>
      <c r="Q10" s="1196"/>
    </row>
    <row r="11" spans="1:17" x14ac:dyDescent="0.2">
      <c r="A11" s="1206" t="s">
        <v>296</v>
      </c>
      <c r="B11" s="1207"/>
      <c r="C11" s="1207"/>
      <c r="D11" s="1207"/>
      <c r="E11" s="1207"/>
      <c r="F11" s="1207"/>
      <c r="G11" s="1207"/>
      <c r="H11" s="1207"/>
      <c r="I11" s="1207"/>
      <c r="J11" s="1207"/>
      <c r="K11" s="1207"/>
      <c r="L11" s="1207"/>
      <c r="M11" s="1207"/>
      <c r="N11" s="1207"/>
      <c r="O11" s="1207"/>
      <c r="P11" s="1207"/>
      <c r="Q11" s="1208"/>
    </row>
    <row r="12" spans="1:17" ht="14.25" customHeight="1" x14ac:dyDescent="0.2">
      <c r="A12" s="1191" t="s">
        <v>32</v>
      </c>
      <c r="B12" s="1198"/>
      <c r="C12" s="1198"/>
      <c r="D12" s="1198"/>
      <c r="E12" s="1198"/>
      <c r="F12" s="1198"/>
      <c r="G12" s="1198"/>
      <c r="H12" s="1198"/>
      <c r="I12" s="1198"/>
      <c r="J12" s="1198"/>
      <c r="K12" s="1198"/>
      <c r="L12" s="1198"/>
      <c r="M12" s="1198"/>
      <c r="N12" s="1198"/>
      <c r="O12" s="1198"/>
      <c r="P12" s="1198"/>
      <c r="Q12" s="1199"/>
    </row>
    <row r="13" spans="1:17" ht="14.25" customHeight="1" x14ac:dyDescent="0.2">
      <c r="A13" s="1200"/>
      <c r="B13" s="1201"/>
      <c r="C13" s="1201"/>
      <c r="D13" s="1201"/>
      <c r="E13" s="1201"/>
      <c r="F13" s="1201"/>
      <c r="G13" s="1201"/>
      <c r="H13" s="1201"/>
      <c r="I13" s="1201"/>
      <c r="J13" s="1201"/>
      <c r="K13" s="1201"/>
      <c r="L13" s="1201"/>
      <c r="M13" s="1201"/>
      <c r="N13" s="1201"/>
      <c r="O13" s="1201"/>
      <c r="P13" s="1201"/>
      <c r="Q13" s="1202"/>
    </row>
    <row r="14" spans="1:17" ht="14.25" customHeight="1" x14ac:dyDescent="0.2">
      <c r="A14" s="1200"/>
      <c r="B14" s="1201"/>
      <c r="C14" s="1201"/>
      <c r="D14" s="1201"/>
      <c r="E14" s="1201"/>
      <c r="F14" s="1201"/>
      <c r="G14" s="1201"/>
      <c r="H14" s="1201"/>
      <c r="I14" s="1201"/>
      <c r="J14" s="1201"/>
      <c r="K14" s="1201"/>
      <c r="L14" s="1201"/>
      <c r="M14" s="1201"/>
      <c r="N14" s="1201"/>
      <c r="O14" s="1201"/>
      <c r="P14" s="1201"/>
      <c r="Q14" s="1202"/>
    </row>
    <row r="15" spans="1:17" ht="14.25" customHeight="1" x14ac:dyDescent="0.2">
      <c r="A15" s="1200"/>
      <c r="B15" s="1201"/>
      <c r="C15" s="1201"/>
      <c r="D15" s="1201"/>
      <c r="E15" s="1201"/>
      <c r="F15" s="1201"/>
      <c r="G15" s="1201"/>
      <c r="H15" s="1201"/>
      <c r="I15" s="1201"/>
      <c r="J15" s="1201"/>
      <c r="K15" s="1201"/>
      <c r="L15" s="1201"/>
      <c r="M15" s="1201"/>
      <c r="N15" s="1201"/>
      <c r="O15" s="1201"/>
      <c r="P15" s="1201"/>
      <c r="Q15" s="1202"/>
    </row>
    <row r="16" spans="1:17" ht="14.25" customHeight="1" x14ac:dyDescent="0.2">
      <c r="A16" s="1203"/>
      <c r="B16" s="1204"/>
      <c r="C16" s="1204"/>
      <c r="D16" s="1204"/>
      <c r="E16" s="1204"/>
      <c r="F16" s="1204"/>
      <c r="G16" s="1204"/>
      <c r="H16" s="1204"/>
      <c r="I16" s="1204"/>
      <c r="J16" s="1204"/>
      <c r="K16" s="1204"/>
      <c r="L16" s="1204"/>
      <c r="M16" s="1204"/>
      <c r="N16" s="1204"/>
      <c r="O16" s="1204"/>
      <c r="P16" s="1204"/>
      <c r="Q16" s="1205"/>
    </row>
    <row r="17" spans="1:22" ht="14.25" customHeight="1" x14ac:dyDescent="0.2">
      <c r="A17" s="1206" t="s">
        <v>94</v>
      </c>
      <c r="B17" s="1207"/>
      <c r="C17" s="1207"/>
      <c r="D17" s="1207"/>
      <c r="E17" s="1207"/>
      <c r="F17" s="1207"/>
      <c r="G17" s="1207"/>
      <c r="H17" s="1207"/>
      <c r="I17" s="1207"/>
      <c r="J17" s="1207"/>
      <c r="K17" s="1207"/>
      <c r="L17" s="1207"/>
      <c r="M17" s="1207"/>
      <c r="N17" s="1207"/>
      <c r="O17" s="1207"/>
      <c r="P17" s="1207"/>
      <c r="Q17" s="1208"/>
    </row>
    <row r="18" spans="1:22" ht="54" customHeight="1" x14ac:dyDescent="0.2">
      <c r="A18" s="1245" t="s">
        <v>95</v>
      </c>
      <c r="B18" s="1246"/>
      <c r="C18" s="1246"/>
      <c r="D18" s="1246"/>
      <c r="E18" s="1246"/>
      <c r="F18" s="1246"/>
      <c r="G18" s="1246"/>
      <c r="H18" s="1246"/>
      <c r="I18" s="1246"/>
      <c r="J18" s="1246"/>
      <c r="K18" s="1246"/>
      <c r="L18" s="1246"/>
      <c r="M18" s="1246"/>
      <c r="N18" s="1246"/>
      <c r="O18" s="1246"/>
      <c r="P18" s="1246"/>
      <c r="Q18" s="1247"/>
    </row>
    <row r="19" spans="1:22" ht="14.25" customHeight="1" x14ac:dyDescent="0.2">
      <c r="A19" s="1206" t="s">
        <v>96</v>
      </c>
      <c r="B19" s="1207"/>
      <c r="C19" s="1207"/>
      <c r="D19" s="1207"/>
      <c r="E19" s="1207"/>
      <c r="F19" s="1207"/>
      <c r="G19" s="1207"/>
      <c r="H19" s="1207"/>
      <c r="I19" s="1207"/>
      <c r="J19" s="1207"/>
      <c r="K19" s="1207"/>
      <c r="L19" s="1207"/>
      <c r="M19" s="1207"/>
      <c r="N19" s="1207"/>
      <c r="O19" s="1207"/>
      <c r="P19" s="1207"/>
      <c r="Q19" s="1208"/>
    </row>
    <row r="20" spans="1:22" ht="26.25" customHeight="1" thickBot="1" x14ac:dyDescent="0.25">
      <c r="A20" s="1191" t="s">
        <v>17</v>
      </c>
      <c r="B20" s="1198"/>
      <c r="C20" s="1198"/>
      <c r="D20" s="1198"/>
      <c r="E20" s="1198"/>
      <c r="F20" s="1198"/>
      <c r="G20" s="1198"/>
      <c r="H20" s="1198"/>
      <c r="I20" s="1198"/>
      <c r="J20" s="1198"/>
      <c r="K20" s="1198"/>
      <c r="L20" s="1198"/>
      <c r="M20" s="1198"/>
      <c r="N20" s="1198"/>
      <c r="O20" s="1198"/>
      <c r="P20" s="1198"/>
      <c r="Q20" s="1199"/>
    </row>
    <row r="21" spans="1:22" ht="13.5" customHeight="1" thickBot="1" x14ac:dyDescent="0.25">
      <c r="A21" s="1209" t="s">
        <v>289</v>
      </c>
      <c r="B21" s="1210"/>
      <c r="C21" s="1210"/>
      <c r="D21" s="1210"/>
      <c r="E21" s="1210"/>
      <c r="F21" s="1210"/>
      <c r="G21" s="1210"/>
      <c r="H21" s="1210"/>
      <c r="I21" s="1210"/>
      <c r="J21" s="1210"/>
      <c r="K21" s="1210"/>
      <c r="L21" s="1210"/>
      <c r="M21" s="1210"/>
      <c r="N21" s="1210"/>
      <c r="O21" s="1210"/>
      <c r="P21" s="1211"/>
      <c r="Q21" s="1212"/>
    </row>
    <row r="22" spans="1:22" ht="49.5" customHeight="1" x14ac:dyDescent="0.2">
      <c r="A22" s="1182"/>
      <c r="B22" s="1183"/>
      <c r="C22" s="1183"/>
      <c r="D22" s="1183"/>
      <c r="E22" s="1183"/>
      <c r="F22" s="1183"/>
      <c r="G22" s="150">
        <f>Q1-3</f>
        <v>2020</v>
      </c>
      <c r="H22" s="150">
        <f>Q1-2</f>
        <v>2021</v>
      </c>
      <c r="I22" s="150">
        <f>Q1-1</f>
        <v>2022</v>
      </c>
      <c r="J22" s="151" t="s">
        <v>301</v>
      </c>
      <c r="K22" s="152" t="s">
        <v>277</v>
      </c>
      <c r="L22" s="153" t="s">
        <v>301</v>
      </c>
      <c r="M22" s="456">
        <v>2011</v>
      </c>
      <c r="N22" s="621" t="s">
        <v>518</v>
      </c>
      <c r="O22" s="34" t="s">
        <v>519</v>
      </c>
      <c r="P22" s="154" t="s">
        <v>16</v>
      </c>
      <c r="Q22" s="155" t="s">
        <v>84</v>
      </c>
    </row>
    <row r="23" spans="1:22" ht="12.75" customHeight="1" x14ac:dyDescent="0.2">
      <c r="A23" s="1143" t="s">
        <v>290</v>
      </c>
      <c r="B23" s="1144"/>
      <c r="C23" s="1144"/>
      <c r="D23" s="1144"/>
      <c r="E23" s="1144"/>
      <c r="F23" s="1144"/>
      <c r="G23" s="1179"/>
      <c r="H23" s="1179"/>
      <c r="I23" s="1179"/>
      <c r="J23" s="1179"/>
      <c r="K23" s="1179"/>
      <c r="L23" s="1180"/>
      <c r="M23" s="1179"/>
      <c r="N23" s="1179"/>
      <c r="O23" s="1179"/>
      <c r="P23" s="1179"/>
      <c r="Q23" s="1181"/>
    </row>
    <row r="24" spans="1:22" ht="12.75" customHeight="1" x14ac:dyDescent="0.2">
      <c r="A24" s="1249" t="s">
        <v>272</v>
      </c>
      <c r="B24" s="1250"/>
      <c r="C24" s="1250"/>
      <c r="D24" s="1250"/>
      <c r="E24" s="1250"/>
      <c r="F24" s="1250"/>
      <c r="G24" s="156">
        <v>565</v>
      </c>
      <c r="H24" s="156">
        <v>547</v>
      </c>
      <c r="I24" s="156">
        <v>532</v>
      </c>
      <c r="J24" s="157">
        <f>(G24+H24+I24)/3</f>
        <v>548</v>
      </c>
      <c r="K24" s="158"/>
      <c r="L24" s="236">
        <f t="shared" ref="L24:L36" si="0">(G24+H24+I24)/3</f>
        <v>548</v>
      </c>
      <c r="M24" s="470">
        <v>934</v>
      </c>
      <c r="N24" s="634">
        <v>536</v>
      </c>
      <c r="O24" s="512"/>
      <c r="P24" s="696"/>
      <c r="Q24" s="697"/>
      <c r="R24" s="1250"/>
      <c r="S24" s="1250"/>
      <c r="T24" s="1250"/>
      <c r="U24" s="1250"/>
      <c r="V24" s="1250"/>
    </row>
    <row r="25" spans="1:22" ht="14.25" customHeight="1" x14ac:dyDescent="0.2">
      <c r="A25" s="1119" t="s">
        <v>33</v>
      </c>
      <c r="B25" s="1120"/>
      <c r="C25" s="1120"/>
      <c r="D25" s="1120"/>
      <c r="E25" s="1120"/>
      <c r="F25" s="1120"/>
      <c r="G25" s="156">
        <v>17</v>
      </c>
      <c r="H25" s="156">
        <v>16</v>
      </c>
      <c r="I25" s="156">
        <v>16.5</v>
      </c>
      <c r="J25" s="43">
        <f>(G25+H25+I25)/3</f>
        <v>16.5</v>
      </c>
      <c r="K25" s="44"/>
      <c r="L25" s="45">
        <f t="shared" si="0"/>
        <v>16.5</v>
      </c>
      <c r="M25" s="458">
        <v>2</v>
      </c>
      <c r="N25" s="635">
        <v>17</v>
      </c>
      <c r="O25" s="513"/>
      <c r="P25" s="696">
        <f t="shared" ref="P25:P37" si="1">(O25/L25)-100%</f>
        <v>-1</v>
      </c>
      <c r="Q25" s="697">
        <f t="shared" ref="Q25:Q37" si="2">(O25/N25)-100%</f>
        <v>-1</v>
      </c>
      <c r="R25" s="1120"/>
      <c r="S25" s="1120"/>
      <c r="T25" s="1120"/>
      <c r="U25" s="1120"/>
      <c r="V25" s="1120"/>
    </row>
    <row r="26" spans="1:22" ht="14.25" customHeight="1" x14ac:dyDescent="0.2">
      <c r="A26" s="1119" t="s">
        <v>34</v>
      </c>
      <c r="B26" s="1120"/>
      <c r="C26" s="1120"/>
      <c r="D26" s="1120"/>
      <c r="E26" s="1120"/>
      <c r="F26" s="1120"/>
      <c r="G26" s="156">
        <v>3</v>
      </c>
      <c r="H26" s="156">
        <v>1</v>
      </c>
      <c r="I26" s="156">
        <v>5</v>
      </c>
      <c r="J26" s="43">
        <f>(G26+H26+I26)/3</f>
        <v>3</v>
      </c>
      <c r="K26" s="44"/>
      <c r="L26" s="45">
        <f t="shared" si="0"/>
        <v>3</v>
      </c>
      <c r="M26" s="468">
        <v>6</v>
      </c>
      <c r="N26" s="623">
        <v>3</v>
      </c>
      <c r="O26" s="507"/>
      <c r="P26" s="696">
        <f t="shared" si="1"/>
        <v>-1</v>
      </c>
      <c r="Q26" s="697">
        <f t="shared" si="2"/>
        <v>-1</v>
      </c>
      <c r="R26" s="1120"/>
      <c r="S26" s="1120"/>
      <c r="T26" s="1120"/>
      <c r="U26" s="1120"/>
      <c r="V26" s="1120"/>
    </row>
    <row r="27" spans="1:22" ht="14.25" customHeight="1" x14ac:dyDescent="0.2">
      <c r="A27" s="1119" t="s">
        <v>35</v>
      </c>
      <c r="B27" s="1120"/>
      <c r="C27" s="1120"/>
      <c r="D27" s="1120"/>
      <c r="E27" s="1120"/>
      <c r="F27" s="1120"/>
      <c r="G27" s="156">
        <v>8</v>
      </c>
      <c r="H27" s="156">
        <v>0</v>
      </c>
      <c r="I27" s="156">
        <v>5</v>
      </c>
      <c r="J27" s="43"/>
      <c r="K27" s="44"/>
      <c r="L27" s="45">
        <f t="shared" si="0"/>
        <v>4.333333333333333</v>
      </c>
      <c r="M27" s="468">
        <v>1</v>
      </c>
      <c r="N27" s="623">
        <v>8</v>
      </c>
      <c r="O27" s="507"/>
      <c r="P27" s="696">
        <f t="shared" si="1"/>
        <v>-1</v>
      </c>
      <c r="Q27" s="697">
        <f t="shared" si="2"/>
        <v>-1</v>
      </c>
      <c r="R27" s="1120"/>
      <c r="S27" s="1120"/>
      <c r="T27" s="1120"/>
      <c r="U27" s="1120"/>
      <c r="V27" s="1120"/>
    </row>
    <row r="28" spans="1:22" ht="14.25" customHeight="1" x14ac:dyDescent="0.2">
      <c r="A28" s="1119" t="s">
        <v>36</v>
      </c>
      <c r="B28" s="1120"/>
      <c r="C28" s="1120"/>
      <c r="D28" s="1120"/>
      <c r="E28" s="1120"/>
      <c r="F28" s="1120"/>
      <c r="G28" s="156">
        <v>0</v>
      </c>
      <c r="H28" s="156">
        <v>0</v>
      </c>
      <c r="I28" s="156">
        <v>0</v>
      </c>
      <c r="J28" s="43"/>
      <c r="K28" s="44"/>
      <c r="L28" s="45">
        <f t="shared" si="0"/>
        <v>0</v>
      </c>
      <c r="M28" s="468">
        <v>0</v>
      </c>
      <c r="N28" s="623">
        <v>0</v>
      </c>
      <c r="O28" s="507"/>
      <c r="P28" s="696" t="e">
        <f t="shared" si="1"/>
        <v>#DIV/0!</v>
      </c>
      <c r="Q28" s="697" t="e">
        <f t="shared" si="2"/>
        <v>#DIV/0!</v>
      </c>
      <c r="R28" s="1120"/>
      <c r="S28" s="1120"/>
      <c r="T28" s="1120"/>
      <c r="U28" s="1120"/>
      <c r="V28" s="1120"/>
    </row>
    <row r="29" spans="1:22" ht="14.25" customHeight="1" x14ac:dyDescent="0.2">
      <c r="A29" s="1119" t="s">
        <v>37</v>
      </c>
      <c r="B29" s="1120"/>
      <c r="C29" s="1120"/>
      <c r="D29" s="1120"/>
      <c r="E29" s="1120"/>
      <c r="F29" s="1120"/>
      <c r="G29" s="156">
        <v>3</v>
      </c>
      <c r="H29" s="156">
        <v>1</v>
      </c>
      <c r="I29" s="156">
        <v>5</v>
      </c>
      <c r="J29" s="43"/>
      <c r="K29" s="44"/>
      <c r="L29" s="45">
        <f t="shared" si="0"/>
        <v>3</v>
      </c>
      <c r="M29" s="468">
        <v>1</v>
      </c>
      <c r="N29" s="623">
        <v>3</v>
      </c>
      <c r="O29" s="507"/>
      <c r="P29" s="696">
        <f t="shared" si="1"/>
        <v>-1</v>
      </c>
      <c r="Q29" s="697">
        <f t="shared" si="2"/>
        <v>-1</v>
      </c>
      <c r="R29" s="1120"/>
      <c r="S29" s="1120"/>
      <c r="T29" s="1120"/>
      <c r="U29" s="1120"/>
      <c r="V29" s="1120"/>
    </row>
    <row r="30" spans="1:22" ht="14.25" customHeight="1" x14ac:dyDescent="0.2">
      <c r="A30" s="1119" t="s">
        <v>38</v>
      </c>
      <c r="B30" s="1120"/>
      <c r="C30" s="1120"/>
      <c r="D30" s="1120"/>
      <c r="E30" s="1120"/>
      <c r="F30" s="1120"/>
      <c r="G30" s="156">
        <v>8</v>
      </c>
      <c r="H30" s="156">
        <v>0</v>
      </c>
      <c r="I30" s="156">
        <v>5</v>
      </c>
      <c r="J30" s="43"/>
      <c r="K30" s="44"/>
      <c r="L30" s="45">
        <f t="shared" si="0"/>
        <v>4.333333333333333</v>
      </c>
      <c r="M30" s="468">
        <v>1</v>
      </c>
      <c r="N30" s="623">
        <v>8</v>
      </c>
      <c r="O30" s="507"/>
      <c r="P30" s="696">
        <f t="shared" si="1"/>
        <v>-1</v>
      </c>
      <c r="Q30" s="697">
        <f t="shared" si="2"/>
        <v>-1</v>
      </c>
      <c r="R30" s="1120"/>
      <c r="S30" s="1120"/>
      <c r="T30" s="1120"/>
      <c r="U30" s="1120"/>
      <c r="V30" s="1120"/>
    </row>
    <row r="31" spans="1:22" ht="12.75" customHeight="1" x14ac:dyDescent="0.2">
      <c r="A31" s="1119" t="s">
        <v>39</v>
      </c>
      <c r="B31" s="1120"/>
      <c r="C31" s="1120"/>
      <c r="D31" s="1120"/>
      <c r="E31" s="1120"/>
      <c r="F31" s="1120"/>
      <c r="G31" s="156">
        <v>0</v>
      </c>
      <c r="H31" s="156">
        <v>0</v>
      </c>
      <c r="I31" s="156">
        <v>0</v>
      </c>
      <c r="J31" s="43">
        <f t="shared" ref="J31:J37" si="3">(G31+H31+I31)/3</f>
        <v>0</v>
      </c>
      <c r="K31" s="44"/>
      <c r="L31" s="45">
        <f t="shared" si="0"/>
        <v>0</v>
      </c>
      <c r="M31" s="468">
        <v>0</v>
      </c>
      <c r="N31" s="623">
        <v>0</v>
      </c>
      <c r="O31" s="507"/>
      <c r="P31" s="684" t="e">
        <f t="shared" si="1"/>
        <v>#DIV/0!</v>
      </c>
      <c r="Q31" s="697" t="e">
        <f t="shared" si="2"/>
        <v>#DIV/0!</v>
      </c>
      <c r="R31" s="1120"/>
      <c r="S31" s="1120"/>
      <c r="T31" s="1120"/>
      <c r="U31" s="1120"/>
      <c r="V31" s="1120"/>
    </row>
    <row r="32" spans="1:22" ht="12" customHeight="1" x14ac:dyDescent="0.2">
      <c r="A32" s="1119" t="s">
        <v>40</v>
      </c>
      <c r="B32" s="1120"/>
      <c r="C32" s="1120"/>
      <c r="D32" s="1120"/>
      <c r="E32" s="1120"/>
      <c r="F32" s="1120"/>
      <c r="G32" s="156">
        <v>0</v>
      </c>
      <c r="H32" s="156">
        <v>0</v>
      </c>
      <c r="I32" s="156">
        <v>1</v>
      </c>
      <c r="J32" s="43">
        <f t="shared" si="3"/>
        <v>0.33333333333333331</v>
      </c>
      <c r="K32" s="44"/>
      <c r="L32" s="45">
        <f t="shared" si="0"/>
        <v>0.33333333333333331</v>
      </c>
      <c r="M32" s="469"/>
      <c r="N32" s="636">
        <v>1</v>
      </c>
      <c r="O32" s="167"/>
      <c r="P32" s="684">
        <f t="shared" si="1"/>
        <v>-1</v>
      </c>
      <c r="Q32" s="697">
        <f t="shared" si="2"/>
        <v>-1</v>
      </c>
      <c r="R32" s="1120"/>
      <c r="S32" s="1120"/>
      <c r="T32" s="1120"/>
      <c r="U32" s="1120"/>
      <c r="V32" s="1120"/>
    </row>
    <row r="33" spans="1:22" ht="12" customHeight="1" x14ac:dyDescent="0.2">
      <c r="A33" s="1119" t="s">
        <v>41</v>
      </c>
      <c r="B33" s="1120"/>
      <c r="C33" s="1120"/>
      <c r="D33" s="1120"/>
      <c r="E33" s="1120"/>
      <c r="F33" s="1120"/>
      <c r="G33" s="156">
        <v>0</v>
      </c>
      <c r="H33" s="156">
        <v>0</v>
      </c>
      <c r="I33" s="156">
        <v>1</v>
      </c>
      <c r="J33" s="43">
        <f t="shared" si="3"/>
        <v>0.33333333333333331</v>
      </c>
      <c r="K33" s="44"/>
      <c r="L33" s="45">
        <f t="shared" si="0"/>
        <v>0.33333333333333331</v>
      </c>
      <c r="M33" s="468"/>
      <c r="N33" s="624">
        <v>1</v>
      </c>
      <c r="O33" s="165"/>
      <c r="P33" s="696">
        <f t="shared" si="1"/>
        <v>-1</v>
      </c>
      <c r="Q33" s="687">
        <f t="shared" si="2"/>
        <v>-1</v>
      </c>
      <c r="R33" s="1120"/>
      <c r="S33" s="1120"/>
      <c r="T33" s="1120"/>
      <c r="U33" s="1120"/>
      <c r="V33" s="1120"/>
    </row>
    <row r="34" spans="1:22" ht="12" customHeight="1" x14ac:dyDescent="0.2">
      <c r="A34" s="1119" t="s">
        <v>42</v>
      </c>
      <c r="B34" s="1120"/>
      <c r="C34" s="1120"/>
      <c r="D34" s="1120"/>
      <c r="E34" s="1120"/>
      <c r="F34" s="1120"/>
      <c r="G34" s="156">
        <v>0</v>
      </c>
      <c r="H34" s="156">
        <v>9</v>
      </c>
      <c r="I34" s="156">
        <v>5</v>
      </c>
      <c r="J34" s="43">
        <f t="shared" si="3"/>
        <v>4.666666666666667</v>
      </c>
      <c r="K34" s="44"/>
      <c r="L34" s="45">
        <f t="shared" si="0"/>
        <v>4.666666666666667</v>
      </c>
      <c r="M34" s="468"/>
      <c r="N34" s="636">
        <v>0</v>
      </c>
      <c r="O34" s="167"/>
      <c r="P34" s="686">
        <f t="shared" si="1"/>
        <v>-1</v>
      </c>
      <c r="Q34" s="685" t="e">
        <f t="shared" si="2"/>
        <v>#DIV/0!</v>
      </c>
      <c r="R34" s="1120"/>
      <c r="S34" s="1120"/>
      <c r="T34" s="1120"/>
      <c r="U34" s="1120"/>
      <c r="V34" s="1120"/>
    </row>
    <row r="35" spans="1:22" ht="12" customHeight="1" x14ac:dyDescent="0.2">
      <c r="A35" s="1119" t="s">
        <v>43</v>
      </c>
      <c r="B35" s="1120"/>
      <c r="C35" s="1120"/>
      <c r="D35" s="1120"/>
      <c r="E35" s="1120"/>
      <c r="F35" s="1120"/>
      <c r="G35" s="156">
        <v>0</v>
      </c>
      <c r="H35" s="156">
        <v>0</v>
      </c>
      <c r="I35" s="156">
        <v>0</v>
      </c>
      <c r="J35" s="43">
        <f t="shared" si="3"/>
        <v>0</v>
      </c>
      <c r="K35" s="44"/>
      <c r="L35" s="45">
        <f t="shared" si="0"/>
        <v>0</v>
      </c>
      <c r="M35" s="468"/>
      <c r="N35" s="636">
        <v>0</v>
      </c>
      <c r="O35" s="167"/>
      <c r="P35" s="696" t="e">
        <f t="shared" si="1"/>
        <v>#DIV/0!</v>
      </c>
      <c r="Q35" s="697" t="e">
        <f t="shared" si="2"/>
        <v>#DIV/0!</v>
      </c>
      <c r="R35" s="1120"/>
      <c r="S35" s="1120"/>
      <c r="T35" s="1120"/>
      <c r="U35" s="1120"/>
      <c r="V35" s="1120"/>
    </row>
    <row r="36" spans="1:22" ht="12" customHeight="1" x14ac:dyDescent="0.2">
      <c r="A36" s="1119" t="s">
        <v>44</v>
      </c>
      <c r="B36" s="1120"/>
      <c r="C36" s="1120"/>
      <c r="D36" s="1120"/>
      <c r="E36" s="1120"/>
      <c r="F36" s="1120"/>
      <c r="G36" s="156">
        <v>17</v>
      </c>
      <c r="H36" s="156">
        <v>16</v>
      </c>
      <c r="I36" s="156">
        <v>16.5</v>
      </c>
      <c r="J36" s="43">
        <f t="shared" si="3"/>
        <v>16.5</v>
      </c>
      <c r="K36" s="44"/>
      <c r="L36" s="45">
        <f t="shared" si="0"/>
        <v>16.5</v>
      </c>
      <c r="M36" s="468"/>
      <c r="N36" s="636">
        <v>17</v>
      </c>
      <c r="O36" s="91"/>
      <c r="P36" s="696">
        <f t="shared" si="1"/>
        <v>-1</v>
      </c>
      <c r="Q36" s="697">
        <f t="shared" si="2"/>
        <v>-1</v>
      </c>
      <c r="R36" s="1120"/>
      <c r="S36" s="1120"/>
      <c r="T36" s="1120"/>
      <c r="U36" s="1120"/>
      <c r="V36" s="1120"/>
    </row>
    <row r="37" spans="1:22" ht="12" customHeight="1" x14ac:dyDescent="0.2">
      <c r="A37" s="1119"/>
      <c r="B37" s="1120"/>
      <c r="C37" s="1120"/>
      <c r="D37" s="1120"/>
      <c r="E37" s="1120"/>
      <c r="F37" s="1120"/>
      <c r="G37" s="43"/>
      <c r="H37" s="43"/>
      <c r="I37" s="43"/>
      <c r="J37" s="43">
        <f t="shared" si="3"/>
        <v>0</v>
      </c>
      <c r="K37" s="44"/>
      <c r="L37" s="45"/>
      <c r="M37" s="460"/>
      <c r="N37" s="637"/>
      <c r="O37" s="69"/>
      <c r="P37" s="700" t="e">
        <f t="shared" si="1"/>
        <v>#DIV/0!</v>
      </c>
      <c r="Q37" s="701" t="e">
        <f t="shared" si="2"/>
        <v>#DIV/0!</v>
      </c>
      <c r="R37" s="1120"/>
      <c r="S37" s="1120"/>
      <c r="T37" s="1120"/>
      <c r="U37" s="1120"/>
      <c r="V37" s="1120"/>
    </row>
    <row r="38" spans="1:22" ht="12.75" hidden="1" customHeight="1" x14ac:dyDescent="0.2">
      <c r="A38" s="1119" t="s">
        <v>45</v>
      </c>
      <c r="B38" s="1120"/>
      <c r="C38" s="1120"/>
      <c r="D38" s="1120"/>
      <c r="E38" s="1120"/>
      <c r="F38" s="1120"/>
      <c r="G38" s="834"/>
      <c r="H38" s="834"/>
      <c r="I38" s="834"/>
      <c r="J38" s="834"/>
      <c r="K38" s="834"/>
      <c r="L38" s="862"/>
      <c r="M38" s="862"/>
      <c r="N38" s="834"/>
      <c r="O38" s="834"/>
      <c r="P38" s="862"/>
      <c r="Q38" s="863"/>
    </row>
    <row r="39" spans="1:22" ht="12.75" customHeight="1" x14ac:dyDescent="0.2">
      <c r="A39" s="1143" t="s">
        <v>291</v>
      </c>
      <c r="B39" s="1144"/>
      <c r="C39" s="1144"/>
      <c r="D39" s="1144"/>
      <c r="E39" s="1144"/>
      <c r="F39" s="1144"/>
      <c r="G39" s="1243" t="s">
        <v>464</v>
      </c>
      <c r="H39" s="1243"/>
      <c r="I39" s="1243"/>
      <c r="J39" s="1243"/>
      <c r="K39" s="1243"/>
      <c r="L39" s="1243"/>
      <c r="M39" s="1243"/>
      <c r="N39" s="1243"/>
      <c r="O39" s="1243"/>
      <c r="P39" s="1243"/>
      <c r="Q39" s="1244"/>
    </row>
    <row r="40" spans="1:22" ht="12.75" customHeight="1" x14ac:dyDescent="0.2">
      <c r="A40" s="1149" t="s">
        <v>468</v>
      </c>
      <c r="B40" s="1150"/>
      <c r="C40" s="1150"/>
      <c r="D40" s="1150"/>
      <c r="E40" s="1150"/>
      <c r="F40" s="1150"/>
      <c r="G40" s="38">
        <v>2</v>
      </c>
      <c r="H40" s="38">
        <v>2</v>
      </c>
      <c r="I40" s="38">
        <v>2</v>
      </c>
      <c r="J40" s="38">
        <f>(G40+H40+I40)/3</f>
        <v>2</v>
      </c>
      <c r="K40" s="39"/>
      <c r="L40" s="236">
        <f>(G40+H40+I40)/3</f>
        <v>2</v>
      </c>
      <c r="M40" s="457"/>
      <c r="N40" s="626"/>
      <c r="O40" s="39"/>
      <c r="P40" s="692">
        <f>(O40/L40)-100%</f>
        <v>-1</v>
      </c>
      <c r="Q40" s="693" t="e">
        <f>(O40/N40)-100%</f>
        <v>#DIV/0!</v>
      </c>
    </row>
    <row r="41" spans="1:22" ht="12.75" customHeight="1" x14ac:dyDescent="0.2">
      <c r="A41" s="1119"/>
      <c r="B41" s="1120"/>
      <c r="C41" s="1120"/>
      <c r="D41" s="1120"/>
      <c r="E41" s="1120"/>
      <c r="F41" s="1120"/>
      <c r="G41" s="43"/>
      <c r="H41" s="43"/>
      <c r="I41" s="43"/>
      <c r="J41" s="43">
        <f>(G41+H41+I41)/3</f>
        <v>0</v>
      </c>
      <c r="K41" s="44"/>
      <c r="L41" s="45"/>
      <c r="M41" s="459"/>
      <c r="N41" s="627"/>
      <c r="O41" s="47"/>
      <c r="P41" s="690" t="e">
        <f>(O41/L41)-100%</f>
        <v>#DIV/0!</v>
      </c>
      <c r="Q41" s="691" t="e">
        <f>(O41/N41)-100%</f>
        <v>#DIV/0!</v>
      </c>
    </row>
    <row r="42" spans="1:22" ht="12.75" customHeight="1" x14ac:dyDescent="0.2">
      <c r="A42" s="1119"/>
      <c r="B42" s="1120"/>
      <c r="C42" s="1120"/>
      <c r="D42" s="1120"/>
      <c r="E42" s="1120"/>
      <c r="F42" s="1120"/>
      <c r="G42" s="43"/>
      <c r="H42" s="43"/>
      <c r="I42" s="43"/>
      <c r="J42" s="43">
        <f>(G42+H42+I42)/3</f>
        <v>0</v>
      </c>
      <c r="K42" s="44"/>
      <c r="L42" s="45"/>
      <c r="M42" s="459"/>
      <c r="N42" s="627"/>
      <c r="O42" s="47"/>
      <c r="P42" s="690" t="e">
        <f>(O42/L42)-100%</f>
        <v>#DIV/0!</v>
      </c>
      <c r="Q42" s="691" t="e">
        <f>(O42/N42)-100%</f>
        <v>#DIV/0!</v>
      </c>
    </row>
    <row r="43" spans="1:22" ht="12.75" customHeight="1" x14ac:dyDescent="0.2">
      <c r="A43" s="1145"/>
      <c r="B43" s="1146"/>
      <c r="C43" s="1146"/>
      <c r="D43" s="1146"/>
      <c r="E43" s="1146"/>
      <c r="F43" s="1146"/>
      <c r="G43" s="49"/>
      <c r="H43" s="49"/>
      <c r="I43" s="49"/>
      <c r="J43" s="49">
        <f>(G43+H43+I43)/3</f>
        <v>0</v>
      </c>
      <c r="K43" s="50"/>
      <c r="L43" s="51"/>
      <c r="M43" s="461"/>
      <c r="N43" s="628"/>
      <c r="O43" s="53"/>
      <c r="P43" s="694" t="e">
        <f>(O43/L43)-100%</f>
        <v>#DIV/0!</v>
      </c>
      <c r="Q43" s="695" t="e">
        <f>(O43/N43)-100%</f>
        <v>#DIV/0!</v>
      </c>
    </row>
    <row r="44" spans="1:22" ht="14.25" customHeight="1" x14ac:dyDescent="0.2">
      <c r="A44" s="1143" t="s">
        <v>292</v>
      </c>
      <c r="B44" s="1144"/>
      <c r="C44" s="1144"/>
      <c r="D44" s="1144"/>
      <c r="E44" s="1144"/>
      <c r="F44" s="1144"/>
      <c r="G44" s="1144"/>
      <c r="H44" s="1144"/>
      <c r="I44" s="1144"/>
      <c r="J44" s="1144"/>
      <c r="K44" s="1144"/>
      <c r="L44" s="1144"/>
      <c r="M44" s="1144"/>
      <c r="N44" s="1144"/>
      <c r="O44" s="1144"/>
      <c r="P44" s="1144"/>
      <c r="Q44" s="1158"/>
    </row>
    <row r="45" spans="1:22" ht="16.5" customHeight="1" x14ac:dyDescent="0.2">
      <c r="A45" s="1121" t="s">
        <v>18</v>
      </c>
      <c r="B45" s="1122"/>
      <c r="C45" s="1122"/>
      <c r="D45" s="1122"/>
      <c r="E45" s="1122"/>
      <c r="F45" s="1122"/>
      <c r="G45" s="64">
        <v>346.19333333333333</v>
      </c>
      <c r="H45" s="64">
        <v>170.8</v>
      </c>
      <c r="I45" s="64">
        <f>I48+I50</f>
        <v>1567.72</v>
      </c>
      <c r="J45" s="136">
        <f t="shared" ref="J45:J53" si="4">(G45+H45+I45)/3</f>
        <v>694.90444444444438</v>
      </c>
      <c r="K45" s="140"/>
      <c r="L45" s="169">
        <f>(G45+H45+I45)/3</f>
        <v>694.90444444444438</v>
      </c>
      <c r="M45" s="501">
        <f>M46+M48+M49</f>
        <v>2650.15</v>
      </c>
      <c r="N45" s="638">
        <f>N48+N49+N50</f>
        <v>1802.4</v>
      </c>
      <c r="O45" s="514"/>
      <c r="P45" s="692">
        <f t="shared" ref="P45:P53" si="5">(O45/L45)-100%</f>
        <v>-1</v>
      </c>
      <c r="Q45" s="693">
        <f t="shared" ref="Q45:Q53" si="6">(O45/N45)-100%</f>
        <v>-1</v>
      </c>
      <c r="R45" s="1122"/>
      <c r="S45" s="1122"/>
      <c r="T45" s="1122"/>
      <c r="U45" s="1122"/>
      <c r="V45" s="1122"/>
    </row>
    <row r="46" spans="1:22" ht="12.75" customHeight="1" x14ac:dyDescent="0.2">
      <c r="A46" s="1119" t="s">
        <v>46</v>
      </c>
      <c r="B46" s="1120"/>
      <c r="C46" s="1120"/>
      <c r="D46" s="1120"/>
      <c r="E46" s="1120"/>
      <c r="F46" s="1120"/>
      <c r="G46" s="64">
        <v>9602</v>
      </c>
      <c r="H46" s="64">
        <v>800</v>
      </c>
      <c r="I46" s="64">
        <f>6080+2654-2500</f>
        <v>6234</v>
      </c>
      <c r="J46" s="64">
        <f t="shared" si="4"/>
        <v>5545.333333333333</v>
      </c>
      <c r="K46" s="123"/>
      <c r="L46" s="494">
        <f>(G46+H46+I46)/3</f>
        <v>5545.333333333333</v>
      </c>
      <c r="M46" s="501">
        <v>1680</v>
      </c>
      <c r="N46" s="638">
        <v>7050</v>
      </c>
      <c r="O46" s="514"/>
      <c r="P46" s="696">
        <f t="shared" si="5"/>
        <v>-1</v>
      </c>
      <c r="Q46" s="697">
        <f t="shared" si="6"/>
        <v>-1</v>
      </c>
      <c r="R46" s="1120"/>
      <c r="S46" s="1120"/>
      <c r="T46" s="1120"/>
      <c r="U46" s="1120"/>
      <c r="V46" s="1120"/>
    </row>
    <row r="47" spans="1:22" ht="12.75" customHeight="1" x14ac:dyDescent="0.2">
      <c r="A47" s="1119" t="s">
        <v>47</v>
      </c>
      <c r="B47" s="1120"/>
      <c r="C47" s="1120"/>
      <c r="D47" s="1120"/>
      <c r="E47" s="1120"/>
      <c r="F47" s="1120"/>
      <c r="G47" s="64">
        <v>0</v>
      </c>
      <c r="H47" s="64">
        <v>4500</v>
      </c>
      <c r="I47" s="64">
        <v>2500</v>
      </c>
      <c r="J47" s="64">
        <f t="shared" si="4"/>
        <v>2333.3333333333335</v>
      </c>
      <c r="K47" s="123"/>
      <c r="L47" s="494">
        <f>(G47+H47+I47)/3</f>
        <v>2333.3333333333335</v>
      </c>
      <c r="M47" s="502">
        <v>0</v>
      </c>
      <c r="N47" s="638">
        <v>0</v>
      </c>
      <c r="O47" s="515"/>
      <c r="P47" s="696">
        <f t="shared" si="5"/>
        <v>-1</v>
      </c>
      <c r="Q47" s="697" t="e">
        <f t="shared" si="6"/>
        <v>#DIV/0!</v>
      </c>
      <c r="R47" s="1120"/>
      <c r="S47" s="1120"/>
      <c r="T47" s="1120"/>
      <c r="U47" s="1120"/>
      <c r="V47" s="1120"/>
    </row>
    <row r="48" spans="1:22" ht="12.75" customHeight="1" x14ac:dyDescent="0.2">
      <c r="A48" s="1119" t="s">
        <v>442</v>
      </c>
      <c r="B48" s="1120"/>
      <c r="C48" s="1120"/>
      <c r="D48" s="1120"/>
      <c r="E48" s="1120"/>
      <c r="F48" s="1120"/>
      <c r="G48" s="64">
        <v>175.39333333333332</v>
      </c>
      <c r="H48" s="64">
        <v>0</v>
      </c>
      <c r="I48" s="64">
        <f>'1_Demografici'!I39/0.5*0.04</f>
        <v>1396.92</v>
      </c>
      <c r="J48" s="64">
        <f t="shared" si="4"/>
        <v>524.10444444444454</v>
      </c>
      <c r="K48" s="123"/>
      <c r="L48" s="116">
        <f>(G48+H48+I48)/3</f>
        <v>524.10444444444454</v>
      </c>
      <c r="M48" s="478">
        <v>970.15</v>
      </c>
      <c r="N48" s="639">
        <f>40790*0.04</f>
        <v>1631.6000000000001</v>
      </c>
      <c r="O48" s="516"/>
      <c r="P48" s="690">
        <f t="shared" si="5"/>
        <v>-1</v>
      </c>
      <c r="Q48" s="691">
        <f t="shared" si="6"/>
        <v>-1</v>
      </c>
      <c r="R48" s="1120"/>
      <c r="S48" s="1120"/>
      <c r="T48" s="1120"/>
      <c r="U48" s="1120"/>
      <c r="V48" s="1120"/>
    </row>
    <row r="49" spans="1:22" ht="12.75" customHeight="1" x14ac:dyDescent="0.2">
      <c r="A49" s="1119" t="s">
        <v>441</v>
      </c>
      <c r="B49" s="1120"/>
      <c r="C49" s="1120"/>
      <c r="D49" s="1120"/>
      <c r="E49" s="1120"/>
      <c r="F49" s="1120"/>
      <c r="G49" s="64"/>
      <c r="H49" s="64"/>
      <c r="I49" s="64"/>
      <c r="J49" s="64">
        <f t="shared" si="4"/>
        <v>0</v>
      </c>
      <c r="K49" s="123"/>
      <c r="L49" s="116"/>
      <c r="M49" s="478">
        <v>0</v>
      </c>
      <c r="N49" s="639">
        <v>0</v>
      </c>
      <c r="O49" s="516"/>
      <c r="P49" s="690" t="e">
        <f t="shared" si="5"/>
        <v>#DIV/0!</v>
      </c>
      <c r="Q49" s="691" t="e">
        <f t="shared" si="6"/>
        <v>#DIV/0!</v>
      </c>
      <c r="R49" s="1120"/>
      <c r="S49" s="1120"/>
      <c r="T49" s="1120"/>
      <c r="U49" s="1120"/>
      <c r="V49" s="1120"/>
    </row>
    <row r="50" spans="1:22" x14ac:dyDescent="0.2">
      <c r="A50" s="1119" t="s">
        <v>454</v>
      </c>
      <c r="B50" s="1120"/>
      <c r="C50" s="1120"/>
      <c r="D50" s="1120"/>
      <c r="E50" s="1120"/>
      <c r="F50" s="1120"/>
      <c r="G50" s="64">
        <v>170.8</v>
      </c>
      <c r="H50" s="64">
        <v>170.8</v>
      </c>
      <c r="I50" s="64">
        <v>170.8</v>
      </c>
      <c r="J50" s="43">
        <f t="shared" si="4"/>
        <v>170.80000000000004</v>
      </c>
      <c r="K50" s="44"/>
      <c r="L50" s="45">
        <f>(G50+H50+I50)/3</f>
        <v>170.80000000000004</v>
      </c>
      <c r="M50" s="459"/>
      <c r="N50" s="643">
        <v>170.8</v>
      </c>
      <c r="O50" s="242"/>
      <c r="P50" s="690">
        <f t="shared" si="5"/>
        <v>-1</v>
      </c>
      <c r="Q50" s="691">
        <f t="shared" si="6"/>
        <v>-1</v>
      </c>
    </row>
    <row r="51" spans="1:22" ht="12.75" customHeight="1" x14ac:dyDescent="0.2">
      <c r="A51" s="1119"/>
      <c r="B51" s="1120"/>
      <c r="C51" s="1120"/>
      <c r="D51" s="1120"/>
      <c r="E51" s="1120"/>
      <c r="F51" s="1120"/>
      <c r="G51" s="43"/>
      <c r="H51" s="43"/>
      <c r="I51" s="43"/>
      <c r="J51" s="43">
        <f t="shared" si="4"/>
        <v>0</v>
      </c>
      <c r="K51" s="44"/>
      <c r="L51" s="45"/>
      <c r="M51" s="459"/>
      <c r="N51" s="627"/>
      <c r="O51" s="47"/>
      <c r="P51" s="690" t="e">
        <f t="shared" si="5"/>
        <v>#DIV/0!</v>
      </c>
      <c r="Q51" s="691" t="e">
        <f t="shared" si="6"/>
        <v>#DIV/0!</v>
      </c>
    </row>
    <row r="52" spans="1:22" x14ac:dyDescent="0.2">
      <c r="A52" s="1262"/>
      <c r="B52" s="1263"/>
      <c r="C52" s="1263"/>
      <c r="D52" s="1263"/>
      <c r="E52" s="1263"/>
      <c r="F52" s="1263"/>
      <c r="G52" s="43"/>
      <c r="H52" s="43"/>
      <c r="I52" s="43"/>
      <c r="J52" s="43">
        <f t="shared" si="4"/>
        <v>0</v>
      </c>
      <c r="K52" s="44"/>
      <c r="L52" s="45"/>
      <c r="M52" s="459"/>
      <c r="N52" s="627"/>
      <c r="O52" s="47"/>
      <c r="P52" s="690" t="e">
        <f t="shared" si="5"/>
        <v>#DIV/0!</v>
      </c>
      <c r="Q52" s="691" t="e">
        <f t="shared" si="6"/>
        <v>#DIV/0!</v>
      </c>
    </row>
    <row r="53" spans="1:22" x14ac:dyDescent="0.2">
      <c r="A53" s="1257"/>
      <c r="B53" s="1258"/>
      <c r="C53" s="1258"/>
      <c r="D53" s="1258"/>
      <c r="E53" s="1258"/>
      <c r="F53" s="1258"/>
      <c r="G53" s="49"/>
      <c r="H53" s="49"/>
      <c r="I53" s="49"/>
      <c r="J53" s="49">
        <f t="shared" si="4"/>
        <v>0</v>
      </c>
      <c r="K53" s="50"/>
      <c r="L53" s="51"/>
      <c r="M53" s="461"/>
      <c r="N53" s="628"/>
      <c r="O53" s="53"/>
      <c r="P53" s="694" t="e">
        <f t="shared" si="5"/>
        <v>#DIV/0!</v>
      </c>
      <c r="Q53" s="695" t="e">
        <f t="shared" si="6"/>
        <v>#DIV/0!</v>
      </c>
    </row>
    <row r="54" spans="1:22" ht="12" customHeight="1" x14ac:dyDescent="0.2">
      <c r="A54" s="1143" t="s">
        <v>293</v>
      </c>
      <c r="B54" s="1144"/>
      <c r="C54" s="1144"/>
      <c r="D54" s="1144"/>
      <c r="E54" s="1144"/>
      <c r="F54" s="1144"/>
      <c r="G54" s="1144"/>
      <c r="H54" s="1144"/>
      <c r="I54" s="1144"/>
      <c r="J54" s="1144"/>
      <c r="K54" s="1144"/>
      <c r="L54" s="1144"/>
      <c r="M54" s="1144"/>
      <c r="N54" s="1144"/>
      <c r="O54" s="1144"/>
      <c r="P54" s="1144"/>
      <c r="Q54" s="1158"/>
      <c r="R54" s="170"/>
    </row>
    <row r="55" spans="1:22" ht="15" customHeight="1" x14ac:dyDescent="0.2">
      <c r="A55" s="1149" t="s">
        <v>48</v>
      </c>
      <c r="B55" s="1150"/>
      <c r="C55" s="1150"/>
      <c r="D55" s="1150"/>
      <c r="E55" s="1150"/>
      <c r="F55" s="1150"/>
      <c r="G55" s="234">
        <v>0</v>
      </c>
      <c r="H55" s="234">
        <v>0</v>
      </c>
      <c r="I55" s="234">
        <v>0</v>
      </c>
      <c r="J55" s="234">
        <f>(G55+H55+I55)/3</f>
        <v>0</v>
      </c>
      <c r="K55" s="235"/>
      <c r="L55" s="236">
        <f>(G55+H55+I55)/3</f>
        <v>0</v>
      </c>
      <c r="M55" s="470">
        <v>0</v>
      </c>
      <c r="N55" s="640"/>
      <c r="O55" s="235"/>
      <c r="P55" s="692" t="e">
        <f>(O55/L55)-100%</f>
        <v>#DIV/0!</v>
      </c>
      <c r="Q55" s="693" t="e">
        <f>(O55/N55)-100%</f>
        <v>#DIV/0!</v>
      </c>
    </row>
    <row r="56" spans="1:22" ht="12.75" customHeight="1" x14ac:dyDescent="0.2">
      <c r="A56" s="1119" t="s">
        <v>443</v>
      </c>
      <c r="B56" s="1120"/>
      <c r="C56" s="1120"/>
      <c r="D56" s="1120"/>
      <c r="E56" s="1120"/>
      <c r="F56" s="1120"/>
      <c r="G56" s="43">
        <v>0</v>
      </c>
      <c r="H56" s="43">
        <v>0</v>
      </c>
      <c r="I56" s="43">
        <v>0</v>
      </c>
      <c r="J56" s="43">
        <f>(G56+H56+I56)/3</f>
        <v>0</v>
      </c>
      <c r="K56" s="44"/>
      <c r="L56" s="752">
        <f>(G56+H56+I56)/3</f>
        <v>0</v>
      </c>
      <c r="M56" s="459"/>
      <c r="N56" s="627"/>
      <c r="O56" s="44"/>
      <c r="P56" s="690" t="e">
        <f>(O56/L56)-100%</f>
        <v>#DIV/0!</v>
      </c>
      <c r="Q56" s="691" t="e">
        <f>(O56/N56)-100%</f>
        <v>#DIV/0!</v>
      </c>
    </row>
    <row r="57" spans="1:22" ht="13.5" thickBot="1" x14ac:dyDescent="0.25">
      <c r="A57" s="1167"/>
      <c r="B57" s="1168"/>
      <c r="C57" s="1168"/>
      <c r="D57" s="1168"/>
      <c r="E57" s="1168"/>
      <c r="F57" s="1168"/>
      <c r="G57" s="55"/>
      <c r="H57" s="55"/>
      <c r="I57" s="55"/>
      <c r="J57" s="55">
        <f>(G57+H57+I57)/3</f>
        <v>0</v>
      </c>
      <c r="K57" s="56"/>
      <c r="L57" s="57"/>
      <c r="M57" s="464"/>
      <c r="N57" s="633"/>
      <c r="O57" s="58"/>
      <c r="P57" s="698" t="e">
        <f>(O57/L57)-100%</f>
        <v>#DIV/0!</v>
      </c>
      <c r="Q57" s="699" t="e">
        <f>(O57/N57)-100%</f>
        <v>#DIV/0!</v>
      </c>
    </row>
    <row r="58" spans="1:22" ht="18.75" customHeight="1" thickBot="1" x14ac:dyDescent="0.25">
      <c r="A58" s="1155"/>
      <c r="B58" s="862"/>
      <c r="C58" s="862"/>
      <c r="D58" s="862"/>
      <c r="E58" s="862"/>
      <c r="F58" s="862"/>
      <c r="G58" s="862"/>
      <c r="H58" s="862"/>
      <c r="I58" s="862"/>
      <c r="J58" s="862"/>
      <c r="K58" s="862"/>
      <c r="L58" s="862"/>
      <c r="M58" s="862"/>
      <c r="N58" s="862"/>
      <c r="O58" s="862"/>
      <c r="P58" s="862"/>
      <c r="Q58" s="863"/>
    </row>
    <row r="59" spans="1:22" x14ac:dyDescent="0.2">
      <c r="A59" s="1151" t="s">
        <v>295</v>
      </c>
      <c r="B59" s="1152"/>
      <c r="C59" s="1152"/>
      <c r="D59" s="1152"/>
      <c r="E59" s="1152"/>
      <c r="F59" s="1153"/>
      <c r="G59" s="1134" t="s">
        <v>298</v>
      </c>
      <c r="H59" s="1135"/>
      <c r="I59" s="1135"/>
      <c r="J59" s="1135"/>
      <c r="K59" s="1135"/>
      <c r="L59" s="1135"/>
      <c r="M59" s="1135"/>
      <c r="N59" s="1135"/>
      <c r="O59" s="1135"/>
      <c r="P59" s="1135"/>
      <c r="Q59" s="1136"/>
    </row>
    <row r="60" spans="1:22" ht="26.25" customHeight="1" x14ac:dyDescent="0.2">
      <c r="A60" s="1159" t="s">
        <v>122</v>
      </c>
      <c r="B60" s="1160"/>
      <c r="C60" s="1161"/>
      <c r="D60" s="173" t="s">
        <v>297</v>
      </c>
      <c r="E60" s="1162" t="s">
        <v>303</v>
      </c>
      <c r="F60" s="1163"/>
      <c r="G60" s="1159" t="s">
        <v>123</v>
      </c>
      <c r="H60" s="1160"/>
      <c r="I60" s="1160"/>
      <c r="J60" s="174"/>
      <c r="K60" s="174"/>
      <c r="L60" s="1173" t="s">
        <v>124</v>
      </c>
      <c r="M60" s="1160"/>
      <c r="N60" s="1161"/>
      <c r="O60" s="1160" t="s">
        <v>125</v>
      </c>
      <c r="P60" s="1160"/>
      <c r="Q60" s="1174"/>
    </row>
    <row r="61" spans="1:22" x14ac:dyDescent="0.2">
      <c r="A61" s="1140" t="s">
        <v>508</v>
      </c>
      <c r="B61" s="1138"/>
      <c r="C61" s="1141"/>
      <c r="D61" s="175" t="s">
        <v>488</v>
      </c>
      <c r="E61" s="1142">
        <v>0.04</v>
      </c>
      <c r="F61" s="1139"/>
      <c r="G61" s="1140"/>
      <c r="H61" s="1138"/>
      <c r="I61" s="1138"/>
      <c r="J61" s="1138"/>
      <c r="K61" s="1141"/>
      <c r="L61" s="1137"/>
      <c r="M61" s="1138"/>
      <c r="N61" s="1141"/>
      <c r="O61" s="1137"/>
      <c r="P61" s="1138"/>
      <c r="Q61" s="1139"/>
    </row>
    <row r="62" spans="1:22" x14ac:dyDescent="0.2">
      <c r="A62" s="1140" t="s">
        <v>489</v>
      </c>
      <c r="B62" s="1138"/>
      <c r="C62" s="1141"/>
      <c r="D62" s="175"/>
      <c r="E62" s="1138"/>
      <c r="F62" s="1139"/>
      <c r="G62" s="1140"/>
      <c r="H62" s="1138"/>
      <c r="I62" s="1138"/>
      <c r="J62" s="1138"/>
      <c r="K62" s="1141"/>
      <c r="L62" s="1137"/>
      <c r="M62" s="1138"/>
      <c r="N62" s="1141"/>
      <c r="O62" s="1137"/>
      <c r="P62" s="1138"/>
      <c r="Q62" s="1139"/>
    </row>
    <row r="63" spans="1:22" ht="13.5" thickBot="1" x14ac:dyDescent="0.25">
      <c r="A63" s="1176"/>
      <c r="B63" s="1165"/>
      <c r="C63" s="1166"/>
      <c r="D63" s="176"/>
      <c r="E63" s="1165"/>
      <c r="F63" s="1175"/>
      <c r="G63" s="1176"/>
      <c r="H63" s="1165"/>
      <c r="I63" s="1165"/>
      <c r="J63" s="1165"/>
      <c r="K63" s="1166"/>
      <c r="L63" s="1164"/>
      <c r="M63" s="1165"/>
      <c r="N63" s="1166"/>
      <c r="O63" s="1164"/>
      <c r="P63" s="1165"/>
      <c r="Q63" s="1175"/>
    </row>
    <row r="64" spans="1:22" ht="14.25" x14ac:dyDescent="0.2">
      <c r="A64" s="59"/>
      <c r="B64" s="2"/>
      <c r="C64" s="2"/>
      <c r="D64" s="2"/>
      <c r="E64" s="489"/>
      <c r="F64" s="489"/>
      <c r="G64" s="489"/>
      <c r="H64" s="489"/>
      <c r="I64" s="489"/>
      <c r="J64" s="2"/>
      <c r="K64" s="2"/>
      <c r="L64" s="2"/>
      <c r="M64" s="2"/>
      <c r="N64" s="2"/>
      <c r="O64" s="2"/>
      <c r="P64" s="2"/>
      <c r="Q64" s="23"/>
    </row>
    <row r="65" spans="1:19" ht="15" thickBot="1" x14ac:dyDescent="0.25">
      <c r="A65" s="59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2"/>
      <c r="Q65" s="24"/>
    </row>
    <row r="66" spans="1:19" ht="12.75" customHeight="1" x14ac:dyDescent="0.2">
      <c r="A66" s="1123" t="s">
        <v>83</v>
      </c>
      <c r="B66" s="1124"/>
      <c r="C66" s="1124"/>
      <c r="D66" s="1124"/>
      <c r="E66" s="1124"/>
      <c r="F66" s="1124"/>
      <c r="G66" s="1124"/>
      <c r="H66" s="1124"/>
      <c r="I66" s="1124"/>
      <c r="J66" s="1124"/>
      <c r="K66" s="1125"/>
      <c r="L66" s="1169" t="s">
        <v>15</v>
      </c>
      <c r="M66" s="452"/>
      <c r="N66" s="1156" t="s">
        <v>14</v>
      </c>
      <c r="O66" s="1171" t="s">
        <v>85</v>
      </c>
      <c r="P66" s="1129" t="s">
        <v>279</v>
      </c>
      <c r="Q66" s="1147" t="s">
        <v>278</v>
      </c>
    </row>
    <row r="67" spans="1:19" ht="16.5" customHeight="1" thickBot="1" x14ac:dyDescent="0.25">
      <c r="A67" s="1126"/>
      <c r="B67" s="1127"/>
      <c r="C67" s="1127"/>
      <c r="D67" s="1127"/>
      <c r="E67" s="1127"/>
      <c r="F67" s="1127"/>
      <c r="G67" s="1127"/>
      <c r="H67" s="1127"/>
      <c r="I67" s="1127"/>
      <c r="J67" s="1127"/>
      <c r="K67" s="1128"/>
      <c r="L67" s="1170"/>
      <c r="M67" s="453"/>
      <c r="N67" s="1157"/>
      <c r="O67" s="1172"/>
      <c r="P67" s="1130"/>
      <c r="Q67" s="1148"/>
    </row>
    <row r="68" spans="1:19" ht="16.5" customHeight="1" thickTop="1" thickBot="1" x14ac:dyDescent="0.25">
      <c r="A68" s="1131" t="s">
        <v>273</v>
      </c>
      <c r="B68" s="1132"/>
      <c r="C68" s="1132"/>
      <c r="D68" s="1132"/>
      <c r="E68" s="1132"/>
      <c r="F68" s="1132"/>
      <c r="G68" s="1132"/>
      <c r="H68" s="1132"/>
      <c r="I68" s="1132"/>
      <c r="J68" s="1132"/>
      <c r="K68" s="1133"/>
      <c r="L68" s="177"/>
      <c r="M68" s="177"/>
      <c r="N68" s="177"/>
      <c r="O68" s="178"/>
      <c r="P68" s="177"/>
      <c r="Q68" s="179"/>
      <c r="R68" s="1118"/>
      <c r="S68" s="1118"/>
    </row>
    <row r="69" spans="1:19" ht="23.25" customHeight="1" thickTop="1" x14ac:dyDescent="0.2">
      <c r="A69" s="1219" t="s">
        <v>340</v>
      </c>
      <c r="B69" s="1220"/>
      <c r="C69" s="1220"/>
      <c r="D69" s="1220"/>
      <c r="E69" s="1220"/>
      <c r="F69" s="1220"/>
      <c r="G69" s="1220"/>
      <c r="H69" s="1220"/>
      <c r="I69" s="1220"/>
      <c r="J69" s="1220"/>
      <c r="K69" s="1221"/>
      <c r="L69" s="15">
        <f>L25/L36</f>
        <v>1</v>
      </c>
      <c r="M69" s="15"/>
      <c r="N69" s="212">
        <f>N25/N36</f>
        <v>1</v>
      </c>
      <c r="O69" s="579" t="e">
        <f>O25/O36</f>
        <v>#DIV/0!</v>
      </c>
      <c r="P69" s="15" t="e">
        <f>O69-N69</f>
        <v>#DIV/0!</v>
      </c>
      <c r="Q69" s="20" t="e">
        <f>IF(O69&gt;=N69,"OK","NOOK")</f>
        <v>#DIV/0!</v>
      </c>
      <c r="R69" s="277"/>
      <c r="S69" s="277"/>
    </row>
    <row r="70" spans="1:19" ht="24.75" customHeight="1" x14ac:dyDescent="0.2">
      <c r="A70" s="1237" t="s">
        <v>49</v>
      </c>
      <c r="B70" s="1238"/>
      <c r="C70" s="1238"/>
      <c r="D70" s="1238"/>
      <c r="E70" s="1238"/>
      <c r="F70" s="1238"/>
      <c r="G70" s="1238"/>
      <c r="H70" s="1238"/>
      <c r="I70" s="1238"/>
      <c r="J70" s="1238"/>
      <c r="K70" s="1238"/>
      <c r="L70" s="16">
        <f>(L26+L27+L28)/(L29+L30+L31)</f>
        <v>1</v>
      </c>
      <c r="M70" s="16"/>
      <c r="N70" s="181">
        <f>(N26+N27+N28)/(N30+N29+N31)</f>
        <v>1</v>
      </c>
      <c r="O70" s="579" t="e">
        <f>(O26+O27+O28)/(O29+O30+O31)</f>
        <v>#DIV/0!</v>
      </c>
      <c r="P70" s="16" t="e">
        <f>O70-N70</f>
        <v>#DIV/0!</v>
      </c>
      <c r="Q70" s="20" t="e">
        <f>IF(O70&gt;=N70,"OK","NOOK")</f>
        <v>#DIV/0!</v>
      </c>
      <c r="R70" s="1150"/>
      <c r="S70" s="1150"/>
    </row>
    <row r="71" spans="1:19" ht="29.25" customHeight="1" x14ac:dyDescent="0.2">
      <c r="A71" s="1237" t="s">
        <v>50</v>
      </c>
      <c r="B71" s="1238"/>
      <c r="C71" s="1238"/>
      <c r="D71" s="1238"/>
      <c r="E71" s="1238"/>
      <c r="F71" s="1238"/>
      <c r="G71" s="1238"/>
      <c r="H71" s="1238"/>
      <c r="I71" s="1238"/>
      <c r="J71" s="1254"/>
      <c r="K71" s="1254"/>
      <c r="L71" s="16">
        <f>L32/L33</f>
        <v>1</v>
      </c>
      <c r="M71" s="16"/>
      <c r="N71" s="181">
        <f>N32/N33</f>
        <v>1</v>
      </c>
      <c r="O71" s="579" t="e">
        <f>O32/O33</f>
        <v>#DIV/0!</v>
      </c>
      <c r="P71" s="85" t="e">
        <f>O71-N71</f>
        <v>#DIV/0!</v>
      </c>
      <c r="Q71" s="20" t="e">
        <f>IF(O71&gt;=N71,"OK","NOOK")</f>
        <v>#DIV/0!</v>
      </c>
      <c r="R71" s="1120"/>
      <c r="S71" s="1120"/>
    </row>
    <row r="72" spans="1:19" ht="24.75" customHeight="1" x14ac:dyDescent="0.2">
      <c r="A72" s="1237"/>
      <c r="B72" s="1238"/>
      <c r="C72" s="1238"/>
      <c r="D72" s="1238"/>
      <c r="E72" s="1238"/>
      <c r="F72" s="1238"/>
      <c r="G72" s="1238"/>
      <c r="H72" s="1238"/>
      <c r="I72" s="1238"/>
      <c r="J72" s="1254"/>
      <c r="K72" s="1254"/>
      <c r="L72" s="16"/>
      <c r="M72" s="16"/>
      <c r="N72" s="181"/>
      <c r="O72" s="579"/>
      <c r="P72" s="85"/>
      <c r="Q72" s="20"/>
      <c r="R72" s="1261"/>
      <c r="S72" s="1261"/>
    </row>
    <row r="73" spans="1:19" ht="24.75" customHeight="1" x14ac:dyDescent="0.2">
      <c r="A73" s="1254"/>
      <c r="B73" s="1254"/>
      <c r="C73" s="1254"/>
      <c r="D73" s="1254"/>
      <c r="E73" s="1254"/>
      <c r="F73" s="1254"/>
      <c r="G73" s="1254"/>
      <c r="H73" s="1254"/>
      <c r="I73" s="1254"/>
      <c r="J73" s="1254"/>
      <c r="K73" s="1254"/>
      <c r="L73" s="216"/>
      <c r="M73" s="216"/>
      <c r="N73" s="266"/>
      <c r="O73" s="586"/>
      <c r="P73" s="278"/>
      <c r="Q73" s="215"/>
      <c r="R73" s="1150"/>
      <c r="S73" s="1150"/>
    </row>
    <row r="74" spans="1:19" ht="25.5" customHeight="1" thickBot="1" x14ac:dyDescent="0.25">
      <c r="A74" s="1254"/>
      <c r="B74" s="1254"/>
      <c r="C74" s="1254"/>
      <c r="D74" s="1254"/>
      <c r="E74" s="1254"/>
      <c r="F74" s="1254"/>
      <c r="G74" s="1254"/>
      <c r="H74" s="1254"/>
      <c r="I74" s="1254"/>
      <c r="J74" s="1254"/>
      <c r="K74" s="1254"/>
      <c r="L74" s="188"/>
      <c r="M74" s="188"/>
      <c r="N74" s="412"/>
      <c r="O74" s="587"/>
      <c r="P74" s="413"/>
      <c r="Q74" s="414"/>
      <c r="R74" s="1120"/>
      <c r="S74" s="1120"/>
    </row>
    <row r="75" spans="1:19" ht="15" customHeight="1" thickTop="1" thickBot="1" x14ac:dyDescent="0.25">
      <c r="A75" s="1131" t="s">
        <v>274</v>
      </c>
      <c r="B75" s="1132"/>
      <c r="C75" s="1132"/>
      <c r="D75" s="1132"/>
      <c r="E75" s="1132"/>
      <c r="F75" s="1132"/>
      <c r="G75" s="1132"/>
      <c r="H75" s="1132"/>
      <c r="I75" s="1132"/>
      <c r="J75" s="1132"/>
      <c r="K75" s="1133"/>
      <c r="L75" s="244"/>
      <c r="M75" s="244"/>
      <c r="N75" s="184"/>
      <c r="O75" s="251"/>
      <c r="P75" s="218"/>
      <c r="Q75" s="415"/>
      <c r="R75" s="1120"/>
      <c r="S75" s="1120"/>
    </row>
    <row r="76" spans="1:19" ht="21" customHeight="1" thickTop="1" x14ac:dyDescent="0.2">
      <c r="A76" s="1253" t="s">
        <v>51</v>
      </c>
      <c r="B76" s="1220"/>
      <c r="C76" s="1220"/>
      <c r="D76" s="1220"/>
      <c r="E76" s="1220"/>
      <c r="F76" s="1220"/>
      <c r="G76" s="1220"/>
      <c r="H76" s="1220"/>
      <c r="I76" s="1220"/>
      <c r="J76" s="1220"/>
      <c r="K76" s="1221"/>
      <c r="L76" s="13">
        <f>L40</f>
        <v>2</v>
      </c>
      <c r="M76" s="471"/>
      <c r="N76" s="416">
        <f>N40</f>
        <v>0</v>
      </c>
      <c r="O76" s="588">
        <f>O40</f>
        <v>0</v>
      </c>
      <c r="P76" s="279">
        <f>O76-N76</f>
        <v>0</v>
      </c>
      <c r="Q76" s="10" t="str">
        <f>IF(O76&gt;=N76,"OK","NOOK")</f>
        <v>OK</v>
      </c>
      <c r="R76" s="1120"/>
      <c r="S76" s="1120"/>
    </row>
    <row r="77" spans="1:19" ht="21" customHeight="1" x14ac:dyDescent="0.2">
      <c r="A77" s="1231"/>
      <c r="B77" s="1232"/>
      <c r="C77" s="1232"/>
      <c r="D77" s="1232"/>
      <c r="E77" s="1232"/>
      <c r="F77" s="1232"/>
      <c r="G77" s="1232"/>
      <c r="H77" s="1232"/>
      <c r="I77" s="1232"/>
      <c r="J77" s="1232"/>
      <c r="K77" s="1233"/>
      <c r="L77" s="267"/>
      <c r="M77" s="472"/>
      <c r="N77" s="268"/>
      <c r="O77" s="589"/>
      <c r="P77" s="216"/>
      <c r="Q77" s="222"/>
      <c r="R77" s="277"/>
      <c r="S77" s="277"/>
    </row>
    <row r="78" spans="1:19" ht="21" customHeight="1" x14ac:dyDescent="0.2">
      <c r="A78" s="1231"/>
      <c r="B78" s="1232"/>
      <c r="C78" s="1232"/>
      <c r="D78" s="1232"/>
      <c r="E78" s="1232"/>
      <c r="F78" s="1232"/>
      <c r="G78" s="1232"/>
      <c r="H78" s="1232"/>
      <c r="I78" s="1232"/>
      <c r="J78" s="1232"/>
      <c r="K78" s="1233"/>
      <c r="L78" s="267"/>
      <c r="M78" s="472"/>
      <c r="N78" s="268"/>
      <c r="O78" s="589"/>
      <c r="P78" s="216"/>
      <c r="Q78" s="222"/>
      <c r="R78" s="1120"/>
      <c r="S78" s="1120"/>
    </row>
    <row r="79" spans="1:19" ht="25.5" customHeight="1" thickBot="1" x14ac:dyDescent="0.25">
      <c r="A79" s="1234"/>
      <c r="B79" s="1235"/>
      <c r="C79" s="1235"/>
      <c r="D79" s="1235"/>
      <c r="E79" s="1235"/>
      <c r="F79" s="1235"/>
      <c r="G79" s="1235"/>
      <c r="H79" s="1235"/>
      <c r="I79" s="1235"/>
      <c r="J79" s="1235"/>
      <c r="K79" s="1236"/>
      <c r="L79" s="417"/>
      <c r="M79" s="473"/>
      <c r="N79" s="418"/>
      <c r="O79" s="590"/>
      <c r="P79" s="419"/>
      <c r="Q79" s="420"/>
      <c r="R79" s="1120"/>
      <c r="S79" s="1120"/>
    </row>
    <row r="80" spans="1:19" ht="15" customHeight="1" thickTop="1" thickBot="1" x14ac:dyDescent="0.25">
      <c r="A80" s="1131" t="s">
        <v>275</v>
      </c>
      <c r="B80" s="1132"/>
      <c r="C80" s="1132"/>
      <c r="D80" s="1132"/>
      <c r="E80" s="1132"/>
      <c r="F80" s="1132"/>
      <c r="G80" s="1132"/>
      <c r="H80" s="1132"/>
      <c r="I80" s="1132"/>
      <c r="J80" s="1132"/>
      <c r="K80" s="1133"/>
      <c r="L80" s="421"/>
      <c r="M80" s="421"/>
      <c r="N80" s="280"/>
      <c r="O80" s="178"/>
      <c r="P80" s="422"/>
      <c r="Q80" s="423"/>
      <c r="R80" s="1120"/>
      <c r="S80" s="1120"/>
    </row>
    <row r="81" spans="1:19" ht="23.25" customHeight="1" thickTop="1" x14ac:dyDescent="0.2">
      <c r="A81" s="1240" t="s">
        <v>105</v>
      </c>
      <c r="B81" s="1229"/>
      <c r="C81" s="1229"/>
      <c r="D81" s="1229"/>
      <c r="E81" s="1229"/>
      <c r="F81" s="1229"/>
      <c r="G81" s="1229"/>
      <c r="H81" s="1229"/>
      <c r="I81" s="1229"/>
      <c r="J81" s="1241"/>
      <c r="K81" s="1242"/>
      <c r="L81" s="193">
        <f>L45/L24</f>
        <v>1.268073803730738</v>
      </c>
      <c r="M81" s="193"/>
      <c r="N81" s="253">
        <f>N45/N24</f>
        <v>3.3626865671641792</v>
      </c>
      <c r="O81" s="582" t="e">
        <f>O45/O24</f>
        <v>#DIV/0!</v>
      </c>
      <c r="P81" s="193" t="e">
        <f>O81-N81</f>
        <v>#DIV/0!</v>
      </c>
      <c r="Q81" s="10" t="e">
        <f>IF(O81&lt;=N81,"OK","NOOK")</f>
        <v>#DIV/0!</v>
      </c>
      <c r="R81" s="1120"/>
      <c r="S81" s="1120"/>
    </row>
    <row r="82" spans="1:19" ht="23.25" customHeight="1" x14ac:dyDescent="0.2">
      <c r="A82" s="1239" t="s">
        <v>52</v>
      </c>
      <c r="B82" s="1238"/>
      <c r="C82" s="1238"/>
      <c r="D82" s="1238"/>
      <c r="E82" s="1238"/>
      <c r="F82" s="1238"/>
      <c r="G82" s="1238"/>
      <c r="H82" s="1238"/>
      <c r="I82" s="1238"/>
      <c r="J82" s="4"/>
      <c r="K82" s="60"/>
      <c r="L82" s="16">
        <f>(L46+L47)/L45/100</f>
        <v>0.11337769861243911</v>
      </c>
      <c r="M82" s="16"/>
      <c r="N82" s="760">
        <f>(N46+N47)/N45/100</f>
        <v>3.9114513981358186E-2</v>
      </c>
      <c r="O82" s="579" t="e">
        <f>(O46+O47)/O45/100</f>
        <v>#DIV/0!</v>
      </c>
      <c r="P82" s="16"/>
      <c r="Q82" s="10" t="e">
        <f>IF(O82&gt;=N82,"OK","NOOK")</f>
        <v>#DIV/0!</v>
      </c>
    </row>
    <row r="83" spans="1:19" ht="27.75" customHeight="1" thickBot="1" x14ac:dyDescent="0.25">
      <c r="A83" s="1251"/>
      <c r="B83" s="1235"/>
      <c r="C83" s="1235"/>
      <c r="D83" s="1235"/>
      <c r="E83" s="1235"/>
      <c r="F83" s="1235"/>
      <c r="G83" s="1235"/>
      <c r="H83" s="1235"/>
      <c r="I83" s="1252"/>
      <c r="J83" s="1255"/>
      <c r="K83" s="1256"/>
      <c r="L83" s="424"/>
      <c r="M83" s="424"/>
      <c r="N83" s="425"/>
      <c r="O83" s="591"/>
      <c r="P83" s="16"/>
      <c r="Q83" s="10"/>
    </row>
    <row r="84" spans="1:19" ht="14.25" customHeight="1" thickTop="1" thickBot="1" x14ac:dyDescent="0.25">
      <c r="A84" s="1131" t="s">
        <v>276</v>
      </c>
      <c r="B84" s="1132"/>
      <c r="C84" s="1132"/>
      <c r="D84" s="1132"/>
      <c r="E84" s="1132"/>
      <c r="F84" s="1132"/>
      <c r="G84" s="1132"/>
      <c r="H84" s="1132"/>
      <c r="I84" s="1132"/>
      <c r="J84" s="1132"/>
      <c r="K84" s="1132"/>
      <c r="L84" s="421"/>
      <c r="M84" s="421"/>
      <c r="N84" s="245"/>
      <c r="O84" s="426"/>
      <c r="P84" s="247"/>
      <c r="Q84" s="230"/>
    </row>
    <row r="85" spans="1:19" ht="24.75" customHeight="1" thickTop="1" x14ac:dyDescent="0.2">
      <c r="A85" s="1228" t="s">
        <v>444</v>
      </c>
      <c r="B85" s="1229"/>
      <c r="C85" s="1229"/>
      <c r="D85" s="1229"/>
      <c r="E85" s="1229"/>
      <c r="F85" s="1229"/>
      <c r="G85" s="1229"/>
      <c r="H85" s="1229"/>
      <c r="I85" s="1229"/>
      <c r="J85" s="1229"/>
      <c r="K85" s="1230"/>
      <c r="L85" s="427" t="e">
        <f>L55/L56</f>
        <v>#DIV/0!</v>
      </c>
      <c r="M85" s="427"/>
      <c r="N85" s="428" t="e">
        <f>N55/N56</f>
        <v>#DIV/0!</v>
      </c>
      <c r="O85" s="592" t="e">
        <f>O55/O56</f>
        <v>#DIV/0!</v>
      </c>
      <c r="P85" s="427" t="e">
        <f>O85-N85</f>
        <v>#DIV/0!</v>
      </c>
      <c r="Q85" s="239" t="e">
        <f>IF(O85&lt;=N85,"OK","NOOK")</f>
        <v>#DIV/0!</v>
      </c>
    </row>
    <row r="86" spans="1:19" ht="20.25" customHeight="1" x14ac:dyDescent="0.2">
      <c r="A86" s="1231"/>
      <c r="B86" s="1232"/>
      <c r="C86" s="1232"/>
      <c r="D86" s="1232"/>
      <c r="E86" s="1232"/>
      <c r="F86" s="1232"/>
      <c r="G86" s="1232"/>
      <c r="H86" s="1232"/>
      <c r="I86" s="1232"/>
      <c r="J86" s="1232"/>
      <c r="K86" s="1233"/>
      <c r="L86" s="267"/>
      <c r="M86" s="267"/>
      <c r="N86" s="266"/>
      <c r="O86" s="589"/>
      <c r="P86" s="274"/>
      <c r="Q86" s="222"/>
    </row>
    <row r="87" spans="1:19" ht="20.25" customHeight="1" x14ac:dyDescent="0.2">
      <c r="A87" s="1259"/>
      <c r="B87" s="1238"/>
      <c r="C87" s="1238"/>
      <c r="D87" s="1238"/>
      <c r="E87" s="1238"/>
      <c r="F87" s="1238"/>
      <c r="G87" s="1238"/>
      <c r="H87" s="1238"/>
      <c r="I87" s="1238"/>
      <c r="J87" s="1238"/>
      <c r="K87" s="1260"/>
      <c r="L87" s="267"/>
      <c r="M87" s="267"/>
      <c r="N87" s="266"/>
      <c r="O87" s="589"/>
      <c r="P87" s="274"/>
      <c r="Q87" s="222"/>
    </row>
    <row r="88" spans="1:19" ht="22.5" customHeight="1" thickBot="1" x14ac:dyDescent="0.25">
      <c r="A88" s="1225"/>
      <c r="B88" s="1226"/>
      <c r="C88" s="1226"/>
      <c r="D88" s="1226"/>
      <c r="E88" s="1226"/>
      <c r="F88" s="1226"/>
      <c r="G88" s="1226"/>
      <c r="H88" s="1226"/>
      <c r="I88" s="1226"/>
      <c r="J88" s="1226"/>
      <c r="K88" s="1227"/>
      <c r="L88" s="198"/>
      <c r="M88" s="198"/>
      <c r="N88" s="199"/>
      <c r="O88" s="585"/>
      <c r="P88" s="200"/>
      <c r="Q88" s="201"/>
    </row>
    <row r="89" spans="1:19" ht="19.5" customHeight="1" thickBot="1" x14ac:dyDescent="0.25">
      <c r="A89" s="1222" t="s">
        <v>294</v>
      </c>
      <c r="B89" s="1223"/>
      <c r="C89" s="1223"/>
      <c r="D89" s="1223"/>
      <c r="E89" s="1223"/>
      <c r="F89" s="1223"/>
      <c r="G89" s="1223"/>
      <c r="H89" s="1223"/>
      <c r="I89" s="1223"/>
      <c r="J89" s="1223"/>
      <c r="K89" s="1223"/>
      <c r="L89" s="1223"/>
      <c r="M89" s="1223"/>
      <c r="N89" s="1223"/>
      <c r="O89" s="1223"/>
      <c r="P89" s="1223"/>
      <c r="Q89" s="1224"/>
    </row>
    <row r="90" spans="1:19" ht="36" customHeight="1" x14ac:dyDescent="0.2">
      <c r="A90" s="1213"/>
      <c r="B90" s="1214"/>
      <c r="C90" s="1214"/>
      <c r="D90" s="1214"/>
      <c r="E90" s="1214"/>
      <c r="F90" s="1214"/>
      <c r="G90" s="1214"/>
      <c r="H90" s="1214"/>
      <c r="I90" s="1214"/>
      <c r="J90" s="1214"/>
      <c r="K90" s="1214"/>
      <c r="L90" s="1214"/>
      <c r="M90" s="1214"/>
      <c r="N90" s="1214"/>
      <c r="O90" s="1214"/>
      <c r="P90" s="1214"/>
      <c r="Q90" s="1215"/>
    </row>
    <row r="91" spans="1:19" ht="82.5" customHeight="1" thickBot="1" x14ac:dyDescent="0.25">
      <c r="A91" s="1216"/>
      <c r="B91" s="1217"/>
      <c r="C91" s="1217"/>
      <c r="D91" s="1217"/>
      <c r="E91" s="1217"/>
      <c r="F91" s="1217"/>
      <c r="G91" s="1217"/>
      <c r="H91" s="1217"/>
      <c r="I91" s="1217"/>
      <c r="J91" s="1217"/>
      <c r="K91" s="1217"/>
      <c r="L91" s="1217"/>
      <c r="M91" s="1217"/>
      <c r="N91" s="1217"/>
      <c r="O91" s="1217"/>
      <c r="P91" s="1217"/>
      <c r="Q91" s="1218"/>
    </row>
    <row r="92" spans="1:19" ht="21" hidden="1" customHeight="1" x14ac:dyDescent="0.2">
      <c r="A92" s="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7"/>
    </row>
  </sheetData>
  <sheetProtection selectLockedCells="1"/>
  <mergeCells count="135">
    <mergeCell ref="A27:F27"/>
    <mergeCell ref="A28:F28"/>
    <mergeCell ref="G44:Q44"/>
    <mergeCell ref="A37:F37"/>
    <mergeCell ref="A38:F38"/>
    <mergeCell ref="G38:Q38"/>
    <mergeCell ref="R78:S81"/>
    <mergeCell ref="L63:N63"/>
    <mergeCell ref="R68:S68"/>
    <mergeCell ref="R31:V31"/>
    <mergeCell ref="R32:V32"/>
    <mergeCell ref="O66:O67"/>
    <mergeCell ref="P66:P67"/>
    <mergeCell ref="L66:L67"/>
    <mergeCell ref="G39:Q39"/>
    <mergeCell ref="A74:I74"/>
    <mergeCell ref="O63:Q63"/>
    <mergeCell ref="A58:Q58"/>
    <mergeCell ref="E62:F62"/>
    <mergeCell ref="G54:Q54"/>
    <mergeCell ref="A51:F51"/>
    <mergeCell ref="A52:F52"/>
    <mergeCell ref="A50:F50"/>
    <mergeCell ref="A49:F49"/>
    <mergeCell ref="R24:V24"/>
    <mergeCell ref="R25:V25"/>
    <mergeCell ref="R26:V26"/>
    <mergeCell ref="R27:V27"/>
    <mergeCell ref="R28:V28"/>
    <mergeCell ref="R29:V29"/>
    <mergeCell ref="R30:V30"/>
    <mergeCell ref="R70:S72"/>
    <mergeCell ref="R73:S76"/>
    <mergeCell ref="R33:V33"/>
    <mergeCell ref="R34:V34"/>
    <mergeCell ref="R49:V49"/>
    <mergeCell ref="R36:V36"/>
    <mergeCell ref="R37:V37"/>
    <mergeCell ref="R35:V35"/>
    <mergeCell ref="R45:V45"/>
    <mergeCell ref="R46:V46"/>
    <mergeCell ref="R47:V47"/>
    <mergeCell ref="R48:V48"/>
    <mergeCell ref="A1:O1"/>
    <mergeCell ref="G23:Q23"/>
    <mergeCell ref="A22:F22"/>
    <mergeCell ref="A23:F23"/>
    <mergeCell ref="A2:Q2"/>
    <mergeCell ref="A8:Q8"/>
    <mergeCell ref="A9:Q10"/>
    <mergeCell ref="E4:J4"/>
    <mergeCell ref="A12:Q16"/>
    <mergeCell ref="A17:Q17"/>
    <mergeCell ref="A11:Q11"/>
    <mergeCell ref="E5:J5"/>
    <mergeCell ref="E6:J6"/>
    <mergeCell ref="A18:Q18"/>
    <mergeCell ref="A19:Q19"/>
    <mergeCell ref="A20:Q20"/>
    <mergeCell ref="A21:Q21"/>
    <mergeCell ref="G60:I60"/>
    <mergeCell ref="L60:N60"/>
    <mergeCell ref="A62:C62"/>
    <mergeCell ref="A88:K88"/>
    <mergeCell ref="A87:K87"/>
    <mergeCell ref="A86:K86"/>
    <mergeCell ref="A85:K85"/>
    <mergeCell ref="A77:K77"/>
    <mergeCell ref="J72:K72"/>
    <mergeCell ref="J71:K71"/>
    <mergeCell ref="A68:K68"/>
    <mergeCell ref="A81:K81"/>
    <mergeCell ref="A90:Q91"/>
    <mergeCell ref="A80:K80"/>
    <mergeCell ref="A69:K69"/>
    <mergeCell ref="N66:N67"/>
    <mergeCell ref="A70:K70"/>
    <mergeCell ref="O62:Q62"/>
    <mergeCell ref="G63:K63"/>
    <mergeCell ref="A57:F57"/>
    <mergeCell ref="A53:F53"/>
    <mergeCell ref="A56:F56"/>
    <mergeCell ref="A55:F55"/>
    <mergeCell ref="A54:F54"/>
    <mergeCell ref="L61:N61"/>
    <mergeCell ref="O61:Q61"/>
    <mergeCell ref="O60:Q60"/>
    <mergeCell ref="G59:Q59"/>
    <mergeCell ref="E63:F63"/>
    <mergeCell ref="A61:C61"/>
    <mergeCell ref="A71:I71"/>
    <mergeCell ref="A89:Q89"/>
    <mergeCell ref="Q66:Q67"/>
    <mergeCell ref="A82:I82"/>
    <mergeCell ref="A84:K84"/>
    <mergeCell ref="L62:N62"/>
    <mergeCell ref="A24:F24"/>
    <mergeCell ref="A26:F26"/>
    <mergeCell ref="A25:F25"/>
    <mergeCell ref="A79:K79"/>
    <mergeCell ref="A83:I83"/>
    <mergeCell ref="A76:K76"/>
    <mergeCell ref="J73:K73"/>
    <mergeCell ref="A72:I72"/>
    <mergeCell ref="J74:K74"/>
    <mergeCell ref="J83:K83"/>
    <mergeCell ref="A75:K75"/>
    <mergeCell ref="A78:K78"/>
    <mergeCell ref="A73:I73"/>
    <mergeCell ref="A60:C60"/>
    <mergeCell ref="E61:F61"/>
    <mergeCell ref="G61:K61"/>
    <mergeCell ref="E60:F60"/>
    <mergeCell ref="G62:K62"/>
    <mergeCell ref="A66:K67"/>
    <mergeCell ref="A63:C63"/>
    <mergeCell ref="A59:F59"/>
    <mergeCell ref="A29:F29"/>
    <mergeCell ref="A30:F30"/>
    <mergeCell ref="A36:F36"/>
    <mergeCell ref="A31:F31"/>
    <mergeCell ref="A33:F33"/>
    <mergeCell ref="A41:F41"/>
    <mergeCell ref="A48:F48"/>
    <mergeCell ref="A39:F39"/>
    <mergeCell ref="A40:F40"/>
    <mergeCell ref="A45:F45"/>
    <mergeCell ref="A47:F47"/>
    <mergeCell ref="A32:F32"/>
    <mergeCell ref="A35:F35"/>
    <mergeCell ref="A43:F43"/>
    <mergeCell ref="A46:F46"/>
    <mergeCell ref="A34:F34"/>
    <mergeCell ref="A42:F42"/>
    <mergeCell ref="A44:F44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47" orientation="portrait" r:id="rId1"/>
  <headerFooter alignWithMargins="0">
    <oddHeader>&amp;CComune di Miagliano</oddHeader>
    <oddFooter>&amp;R&amp;8&amp;P</oddFooter>
  </headerFooter>
  <rowBreaks count="1" manualBreakCount="1">
    <brk id="9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>
    <tabColor indexed="48"/>
    <pageSetUpPr fitToPage="1"/>
  </sheetPr>
  <dimension ref="A1:V77"/>
  <sheetViews>
    <sheetView topLeftCell="A39" zoomScale="120" zoomScaleNormal="120" workbookViewId="0">
      <selection activeCell="N64" sqref="N64"/>
    </sheetView>
  </sheetViews>
  <sheetFormatPr defaultColWidth="9.140625" defaultRowHeight="12.75" x14ac:dyDescent="0.2"/>
  <cols>
    <col min="1" max="6" width="9.140625" style="1"/>
    <col min="7" max="7" width="10.7109375" style="1" bestFit="1" customWidth="1"/>
    <col min="8" max="8" width="10.7109375" style="1" customWidth="1"/>
    <col min="9" max="9" width="10.42578125" style="1" customWidth="1"/>
    <col min="10" max="10" width="0.28515625" style="1" hidden="1" customWidth="1"/>
    <col min="11" max="11" width="9.140625" style="1" hidden="1" customWidth="1"/>
    <col min="12" max="12" width="11.28515625" style="1" customWidth="1"/>
    <col min="13" max="13" width="11.28515625" style="1" hidden="1" customWidth="1"/>
    <col min="14" max="14" width="11.42578125" style="1" customWidth="1"/>
    <col min="15" max="15" width="11.7109375" style="1" customWidth="1"/>
    <col min="16" max="16" width="11.42578125" style="1" customWidth="1"/>
    <col min="17" max="17" width="11" style="1" customWidth="1"/>
    <col min="18" max="16384" width="9.140625" style="1"/>
  </cols>
  <sheetData>
    <row r="1" spans="1:17" ht="21.75" customHeight="1" thickBot="1" x14ac:dyDescent="0.25">
      <c r="A1" s="1314"/>
      <c r="B1" s="1315"/>
      <c r="C1" s="1315"/>
      <c r="D1" s="1315"/>
      <c r="E1" s="1315"/>
      <c r="F1" s="1315"/>
      <c r="G1" s="1315"/>
      <c r="H1" s="1315"/>
      <c r="I1" s="1315"/>
      <c r="J1" s="1315"/>
      <c r="K1" s="1315"/>
      <c r="L1" s="1315"/>
      <c r="M1" s="1315"/>
      <c r="N1" s="1315"/>
      <c r="O1" s="1315"/>
      <c r="P1" s="678" t="s">
        <v>284</v>
      </c>
      <c r="Q1" s="679">
        <f>Caratteristiche!N1</f>
        <v>2023</v>
      </c>
    </row>
    <row r="2" spans="1:17" ht="24.75" customHeight="1" x14ac:dyDescent="0.2">
      <c r="A2" s="1316" t="s">
        <v>285</v>
      </c>
      <c r="B2" s="1317"/>
      <c r="C2" s="1317"/>
      <c r="D2" s="1317"/>
      <c r="E2" s="1317"/>
      <c r="F2" s="1317"/>
      <c r="G2" s="1317"/>
      <c r="H2" s="1317"/>
      <c r="I2" s="1317"/>
      <c r="J2" s="1317"/>
      <c r="K2" s="1317"/>
      <c r="L2" s="1317"/>
      <c r="M2" s="1317"/>
      <c r="N2" s="1317"/>
      <c r="O2" s="1317"/>
      <c r="P2" s="1318"/>
      <c r="Q2" s="1319"/>
    </row>
    <row r="3" spans="1:17" x14ac:dyDescent="0.2">
      <c r="A3" s="30"/>
      <c r="Q3" s="25"/>
    </row>
    <row r="4" spans="1:17" x14ac:dyDescent="0.2">
      <c r="A4" s="30" t="s">
        <v>286</v>
      </c>
      <c r="E4" s="1323" t="s">
        <v>326</v>
      </c>
      <c r="F4" s="1323"/>
      <c r="G4" s="1323"/>
      <c r="H4" s="1323"/>
      <c r="I4" s="1323"/>
      <c r="J4" s="1323"/>
      <c r="L4" s="1323"/>
      <c r="M4" s="1323"/>
      <c r="N4" s="1323"/>
      <c r="O4" s="1323"/>
      <c r="Q4" s="26"/>
    </row>
    <row r="5" spans="1:17" x14ac:dyDescent="0.2">
      <c r="A5" s="30" t="s">
        <v>287</v>
      </c>
      <c r="E5" s="1323" t="s">
        <v>287</v>
      </c>
      <c r="F5" s="1323"/>
      <c r="G5" s="1323"/>
      <c r="H5" s="1323"/>
      <c r="I5" s="1323"/>
      <c r="J5" s="1323"/>
      <c r="Q5" s="26"/>
    </row>
    <row r="6" spans="1:17" x14ac:dyDescent="0.2">
      <c r="A6" s="30" t="s">
        <v>288</v>
      </c>
      <c r="E6" s="1323" t="s">
        <v>300</v>
      </c>
      <c r="F6" s="1323"/>
      <c r="G6" s="1323"/>
      <c r="H6" s="1323"/>
      <c r="I6" s="1323"/>
      <c r="J6" s="1323"/>
      <c r="Q6" s="26"/>
    </row>
    <row r="7" spans="1:17" ht="13.5" thickBot="1" x14ac:dyDescent="0.25">
      <c r="A7" s="31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8"/>
    </row>
    <row r="8" spans="1:17" x14ac:dyDescent="0.2">
      <c r="A8" s="1320" t="s">
        <v>54</v>
      </c>
      <c r="B8" s="1321"/>
      <c r="C8" s="1321"/>
      <c r="D8" s="1321"/>
      <c r="E8" s="1321"/>
      <c r="F8" s="1321"/>
      <c r="G8" s="1321"/>
      <c r="H8" s="1321"/>
      <c r="I8" s="1321"/>
      <c r="J8" s="1321"/>
      <c r="K8" s="1321"/>
      <c r="L8" s="1321"/>
      <c r="M8" s="1321"/>
      <c r="N8" s="1321"/>
      <c r="O8" s="1321"/>
      <c r="P8" s="1321"/>
      <c r="Q8" s="1322"/>
    </row>
    <row r="9" spans="1:17" ht="12.75" customHeight="1" x14ac:dyDescent="0.2">
      <c r="A9" s="1191" t="s">
        <v>109</v>
      </c>
      <c r="B9" s="1192"/>
      <c r="C9" s="1192"/>
      <c r="D9" s="1192"/>
      <c r="E9" s="1192"/>
      <c r="F9" s="1192"/>
      <c r="G9" s="1192"/>
      <c r="H9" s="1192"/>
      <c r="I9" s="1192"/>
      <c r="J9" s="1192"/>
      <c r="K9" s="1192"/>
      <c r="L9" s="1192"/>
      <c r="M9" s="1192"/>
      <c r="N9" s="1192"/>
      <c r="O9" s="1192"/>
      <c r="P9" s="1192"/>
      <c r="Q9" s="1193"/>
    </row>
    <row r="10" spans="1:17" ht="19.5" customHeight="1" x14ac:dyDescent="0.2">
      <c r="A10" s="1194"/>
      <c r="B10" s="1195"/>
      <c r="C10" s="1195"/>
      <c r="D10" s="1195"/>
      <c r="E10" s="1195"/>
      <c r="F10" s="1195"/>
      <c r="G10" s="1195"/>
      <c r="H10" s="1195"/>
      <c r="I10" s="1195"/>
      <c r="J10" s="1195"/>
      <c r="K10" s="1195"/>
      <c r="L10" s="1195"/>
      <c r="M10" s="1195"/>
      <c r="N10" s="1195"/>
      <c r="O10" s="1195"/>
      <c r="P10" s="1195"/>
      <c r="Q10" s="1196"/>
    </row>
    <row r="11" spans="1:17" x14ac:dyDescent="0.2">
      <c r="A11" s="1303" t="s">
        <v>296</v>
      </c>
      <c r="B11" s="1304"/>
      <c r="C11" s="1304"/>
      <c r="D11" s="1304"/>
      <c r="E11" s="1304"/>
      <c r="F11" s="1304"/>
      <c r="G11" s="1304"/>
      <c r="H11" s="1304"/>
      <c r="I11" s="1304"/>
      <c r="J11" s="1304"/>
      <c r="K11" s="1304"/>
      <c r="L11" s="1304"/>
      <c r="M11" s="1304"/>
      <c r="N11" s="1304"/>
      <c r="O11" s="1304"/>
      <c r="P11" s="1304"/>
      <c r="Q11" s="1305"/>
    </row>
    <row r="12" spans="1:17" ht="14.25" customHeight="1" x14ac:dyDescent="0.2">
      <c r="A12" s="1191" t="s">
        <v>167</v>
      </c>
      <c r="B12" s="1198"/>
      <c r="C12" s="1198"/>
      <c r="D12" s="1198"/>
      <c r="E12" s="1198"/>
      <c r="F12" s="1198"/>
      <c r="G12" s="1198"/>
      <c r="H12" s="1198"/>
      <c r="I12" s="1198"/>
      <c r="J12" s="1198"/>
      <c r="K12" s="1198"/>
      <c r="L12" s="1198"/>
      <c r="M12" s="1198"/>
      <c r="N12" s="1198"/>
      <c r="O12" s="1198"/>
      <c r="P12" s="1198"/>
      <c r="Q12" s="1199"/>
    </row>
    <row r="13" spans="1:17" ht="14.25" customHeight="1" x14ac:dyDescent="0.2">
      <c r="A13" s="1200"/>
      <c r="B13" s="1201"/>
      <c r="C13" s="1201"/>
      <c r="D13" s="1201"/>
      <c r="E13" s="1201"/>
      <c r="F13" s="1201"/>
      <c r="G13" s="1201"/>
      <c r="H13" s="1201"/>
      <c r="I13" s="1201"/>
      <c r="J13" s="1201"/>
      <c r="K13" s="1201"/>
      <c r="L13" s="1201"/>
      <c r="M13" s="1201"/>
      <c r="N13" s="1201"/>
      <c r="O13" s="1201"/>
      <c r="P13" s="1201"/>
      <c r="Q13" s="1202"/>
    </row>
    <row r="14" spans="1:17" ht="14.25" customHeight="1" x14ac:dyDescent="0.2">
      <c r="A14" s="1200"/>
      <c r="B14" s="1201"/>
      <c r="C14" s="1201"/>
      <c r="D14" s="1201"/>
      <c r="E14" s="1201"/>
      <c r="F14" s="1201"/>
      <c r="G14" s="1201"/>
      <c r="H14" s="1201"/>
      <c r="I14" s="1201"/>
      <c r="J14" s="1201"/>
      <c r="K14" s="1201"/>
      <c r="L14" s="1201"/>
      <c r="M14" s="1201"/>
      <c r="N14" s="1201"/>
      <c r="O14" s="1201"/>
      <c r="P14" s="1201"/>
      <c r="Q14" s="1202"/>
    </row>
    <row r="15" spans="1:17" ht="14.25" customHeight="1" x14ac:dyDescent="0.2">
      <c r="A15" s="1200"/>
      <c r="B15" s="1201"/>
      <c r="C15" s="1201"/>
      <c r="D15" s="1201"/>
      <c r="E15" s="1201"/>
      <c r="F15" s="1201"/>
      <c r="G15" s="1201"/>
      <c r="H15" s="1201"/>
      <c r="I15" s="1201"/>
      <c r="J15" s="1201"/>
      <c r="K15" s="1201"/>
      <c r="L15" s="1201"/>
      <c r="M15" s="1201"/>
      <c r="N15" s="1201"/>
      <c r="O15" s="1201"/>
      <c r="P15" s="1201"/>
      <c r="Q15" s="1202"/>
    </row>
    <row r="16" spans="1:17" ht="14.25" customHeight="1" x14ac:dyDescent="0.2">
      <c r="A16" s="1203"/>
      <c r="B16" s="1204"/>
      <c r="C16" s="1204"/>
      <c r="D16" s="1204"/>
      <c r="E16" s="1204"/>
      <c r="F16" s="1204"/>
      <c r="G16" s="1204"/>
      <c r="H16" s="1204"/>
      <c r="I16" s="1204"/>
      <c r="J16" s="1204"/>
      <c r="K16" s="1204"/>
      <c r="L16" s="1204"/>
      <c r="M16" s="1204"/>
      <c r="N16" s="1204"/>
      <c r="O16" s="1204"/>
      <c r="P16" s="1204"/>
      <c r="Q16" s="1205"/>
    </row>
    <row r="17" spans="1:22" ht="14.25" customHeight="1" x14ac:dyDescent="0.2">
      <c r="A17" s="1303" t="s">
        <v>94</v>
      </c>
      <c r="B17" s="1304"/>
      <c r="C17" s="1304"/>
      <c r="D17" s="1304"/>
      <c r="E17" s="1304"/>
      <c r="F17" s="1304"/>
      <c r="G17" s="1304"/>
      <c r="H17" s="1304"/>
      <c r="I17" s="1304"/>
      <c r="J17" s="1304"/>
      <c r="K17" s="1304"/>
      <c r="L17" s="1304"/>
      <c r="M17" s="1304"/>
      <c r="N17" s="1304"/>
      <c r="O17" s="1304"/>
      <c r="P17" s="1304"/>
      <c r="Q17" s="1305"/>
    </row>
    <row r="18" spans="1:22" ht="30.75" customHeight="1" x14ac:dyDescent="0.2">
      <c r="A18" s="1245" t="s">
        <v>95</v>
      </c>
      <c r="B18" s="1246"/>
      <c r="C18" s="1246"/>
      <c r="D18" s="1246"/>
      <c r="E18" s="1246"/>
      <c r="F18" s="1246"/>
      <c r="G18" s="1246"/>
      <c r="H18" s="1246"/>
      <c r="I18" s="1246"/>
      <c r="J18" s="1246"/>
      <c r="K18" s="1246"/>
      <c r="L18" s="1246"/>
      <c r="M18" s="1246"/>
      <c r="N18" s="1246"/>
      <c r="O18" s="1246"/>
      <c r="P18" s="1246"/>
      <c r="Q18" s="1247"/>
    </row>
    <row r="19" spans="1:22" ht="14.25" customHeight="1" x14ac:dyDescent="0.2">
      <c r="A19" s="1303" t="s">
        <v>96</v>
      </c>
      <c r="B19" s="1304"/>
      <c r="C19" s="1304"/>
      <c r="D19" s="1304"/>
      <c r="E19" s="1304"/>
      <c r="F19" s="1304"/>
      <c r="G19" s="1304"/>
      <c r="H19" s="1304"/>
      <c r="I19" s="1304"/>
      <c r="J19" s="1304"/>
      <c r="K19" s="1304"/>
      <c r="L19" s="1304"/>
      <c r="M19" s="1304"/>
      <c r="N19" s="1304"/>
      <c r="O19" s="1304"/>
      <c r="P19" s="1304"/>
      <c r="Q19" s="1305"/>
    </row>
    <row r="20" spans="1:22" ht="26.25" customHeight="1" thickBot="1" x14ac:dyDescent="0.25">
      <c r="A20" s="1191" t="s">
        <v>174</v>
      </c>
      <c r="B20" s="1198"/>
      <c r="C20" s="1198"/>
      <c r="D20" s="1198"/>
      <c r="E20" s="1198"/>
      <c r="F20" s="1198"/>
      <c r="G20" s="1198"/>
      <c r="H20" s="1198"/>
      <c r="I20" s="1198"/>
      <c r="J20" s="1198"/>
      <c r="K20" s="1198"/>
      <c r="L20" s="1198"/>
      <c r="M20" s="1198"/>
      <c r="N20" s="1198"/>
      <c r="O20" s="1198"/>
      <c r="P20" s="1198"/>
      <c r="Q20" s="1199"/>
    </row>
    <row r="21" spans="1:22" ht="13.5" customHeight="1" thickBot="1" x14ac:dyDescent="0.25">
      <c r="A21" s="1310" t="s">
        <v>450</v>
      </c>
      <c r="B21" s="1311"/>
      <c r="C21" s="1311"/>
      <c r="D21" s="1311"/>
      <c r="E21" s="1311"/>
      <c r="F21" s="1311"/>
      <c r="G21" s="1311"/>
      <c r="H21" s="1311"/>
      <c r="I21" s="1311"/>
      <c r="J21" s="1311"/>
      <c r="K21" s="1311"/>
      <c r="L21" s="1311"/>
      <c r="M21" s="1311"/>
      <c r="N21" s="1311"/>
      <c r="O21" s="1311"/>
      <c r="P21" s="1312"/>
      <c r="Q21" s="1313"/>
    </row>
    <row r="22" spans="1:22" ht="49.5" customHeight="1" x14ac:dyDescent="0.2">
      <c r="A22" s="1306"/>
      <c r="B22" s="1307"/>
      <c r="C22" s="1307"/>
      <c r="D22" s="1307"/>
      <c r="E22" s="1307"/>
      <c r="F22" s="1307"/>
      <c r="G22" s="32">
        <f>Q1-3</f>
        <v>2020</v>
      </c>
      <c r="H22" s="32">
        <f>Q1-2</f>
        <v>2021</v>
      </c>
      <c r="I22" s="32">
        <f>Q1-1</f>
        <v>2022</v>
      </c>
      <c r="J22" s="33" t="s">
        <v>301</v>
      </c>
      <c r="K22" s="34" t="s">
        <v>277</v>
      </c>
      <c r="L22" s="35" t="s">
        <v>301</v>
      </c>
      <c r="M22" s="474">
        <v>2011</v>
      </c>
      <c r="N22" s="621" t="s">
        <v>518</v>
      </c>
      <c r="O22" s="34" t="s">
        <v>519</v>
      </c>
      <c r="P22" s="36" t="s">
        <v>16</v>
      </c>
      <c r="Q22" s="37" t="s">
        <v>84</v>
      </c>
    </row>
    <row r="23" spans="1:22" ht="12.75" customHeight="1" x14ac:dyDescent="0.2">
      <c r="A23" s="1143" t="s">
        <v>290</v>
      </c>
      <c r="B23" s="1144"/>
      <c r="C23" s="1144"/>
      <c r="D23" s="1144"/>
      <c r="E23" s="1144"/>
      <c r="F23" s="1144"/>
      <c r="G23" s="1308"/>
      <c r="H23" s="1308"/>
      <c r="I23" s="1308"/>
      <c r="J23" s="1308"/>
      <c r="K23" s="1308"/>
      <c r="L23" s="1308"/>
      <c r="M23" s="1308"/>
      <c r="N23" s="1308"/>
      <c r="O23" s="1308"/>
      <c r="P23" s="1308"/>
      <c r="Q23" s="1309"/>
    </row>
    <row r="24" spans="1:22" ht="12.75" customHeight="1" x14ac:dyDescent="0.2">
      <c r="A24" s="1249" t="s">
        <v>272</v>
      </c>
      <c r="B24" s="1250"/>
      <c r="C24" s="1250"/>
      <c r="D24" s="1250"/>
      <c r="E24" s="1250"/>
      <c r="F24" s="1250"/>
      <c r="G24" s="541">
        <v>565</v>
      </c>
      <c r="H24" s="541">
        <v>547</v>
      </c>
      <c r="I24" s="541">
        <v>532</v>
      </c>
      <c r="J24" s="157">
        <f>(G24+H24+I24)/3</f>
        <v>548</v>
      </c>
      <c r="K24" s="158"/>
      <c r="L24" s="752">
        <f>(G24+H24+I24)/3</f>
        <v>548</v>
      </c>
      <c r="M24" s="470">
        <v>934</v>
      </c>
      <c r="N24" s="626">
        <v>536</v>
      </c>
      <c r="O24" s="203"/>
      <c r="P24" s="702"/>
      <c r="Q24" s="703"/>
      <c r="R24" s="1250"/>
      <c r="S24" s="1250"/>
      <c r="T24" s="1250"/>
      <c r="U24" s="1250"/>
      <c r="V24" s="1250"/>
    </row>
    <row r="25" spans="1:22" ht="12.75" customHeight="1" x14ac:dyDescent="0.2">
      <c r="A25" s="1279" t="s">
        <v>323</v>
      </c>
      <c r="B25" s="1280"/>
      <c r="C25" s="1280"/>
      <c r="D25" s="1280"/>
      <c r="E25" s="1280"/>
      <c r="F25" s="1281"/>
      <c r="G25" s="541">
        <v>3</v>
      </c>
      <c r="H25" s="541">
        <v>3</v>
      </c>
      <c r="I25" s="541">
        <v>3</v>
      </c>
      <c r="J25" s="390"/>
      <c r="K25" s="39"/>
      <c r="L25" s="752">
        <f t="shared" ref="L25:L33" si="0">(G25+H25+I25)/3</f>
        <v>3</v>
      </c>
      <c r="M25" s="475">
        <v>34</v>
      </c>
      <c r="N25" s="641">
        <v>3</v>
      </c>
      <c r="O25" s="63"/>
      <c r="P25" s="704">
        <f t="shared" ref="P25:P33" si="1">(O25/L25)-100%</f>
        <v>-1</v>
      </c>
      <c r="Q25" s="705">
        <f t="shared" ref="Q25:Q33" si="2">(O25/N25)-100%</f>
        <v>-1</v>
      </c>
      <c r="R25" s="1280"/>
      <c r="S25" s="1280"/>
      <c r="T25" s="1280"/>
      <c r="U25" s="1280"/>
      <c r="V25" s="1281"/>
    </row>
    <row r="26" spans="1:22" ht="12.75" customHeight="1" x14ac:dyDescent="0.2">
      <c r="A26" s="1119" t="s">
        <v>108</v>
      </c>
      <c r="B26" s="1120"/>
      <c r="C26" s="1120"/>
      <c r="D26" s="1120"/>
      <c r="E26" s="1120"/>
      <c r="F26" s="1120"/>
      <c r="G26" s="541">
        <v>0</v>
      </c>
      <c r="H26" s="541">
        <v>0</v>
      </c>
      <c r="I26" s="541">
        <v>0</v>
      </c>
      <c r="J26" s="391"/>
      <c r="K26" s="282"/>
      <c r="L26" s="752">
        <f t="shared" si="0"/>
        <v>0</v>
      </c>
      <c r="M26" s="460">
        <v>1</v>
      </c>
      <c r="N26" s="642">
        <v>0</v>
      </c>
      <c r="O26" s="283"/>
      <c r="P26" s="704" t="e">
        <f t="shared" si="1"/>
        <v>#DIV/0!</v>
      </c>
      <c r="Q26" s="705" t="e">
        <f t="shared" si="2"/>
        <v>#DIV/0!</v>
      </c>
      <c r="R26" s="1120"/>
      <c r="S26" s="1120"/>
      <c r="T26" s="1120"/>
      <c r="U26" s="1120"/>
      <c r="V26" s="1120"/>
    </row>
    <row r="27" spans="1:22" ht="12.75" customHeight="1" x14ac:dyDescent="0.2">
      <c r="A27" s="995" t="s">
        <v>322</v>
      </c>
      <c r="B27" s="996"/>
      <c r="C27" s="996"/>
      <c r="D27" s="996"/>
      <c r="E27" s="996"/>
      <c r="F27" s="997"/>
      <c r="G27" s="541">
        <v>0</v>
      </c>
      <c r="H27" s="541">
        <v>0</v>
      </c>
      <c r="I27" s="541">
        <v>0</v>
      </c>
      <c r="J27" s="391"/>
      <c r="K27" s="282"/>
      <c r="L27" s="752">
        <f t="shared" si="0"/>
        <v>0</v>
      </c>
      <c r="M27" s="476">
        <v>9</v>
      </c>
      <c r="N27" s="642">
        <v>0</v>
      </c>
      <c r="O27" s="283"/>
      <c r="P27" s="704" t="e">
        <f t="shared" si="1"/>
        <v>#DIV/0!</v>
      </c>
      <c r="Q27" s="705" t="e">
        <f t="shared" si="2"/>
        <v>#DIV/0!</v>
      </c>
      <c r="R27" s="996"/>
      <c r="S27" s="996"/>
      <c r="T27" s="996"/>
      <c r="U27" s="996"/>
      <c r="V27" s="997"/>
    </row>
    <row r="28" spans="1:22" ht="14.25" customHeight="1" x14ac:dyDescent="0.2">
      <c r="A28" s="995" t="s">
        <v>388</v>
      </c>
      <c r="B28" s="996"/>
      <c r="C28" s="996"/>
      <c r="D28" s="996"/>
      <c r="E28" s="996"/>
      <c r="F28" s="997"/>
      <c r="G28" s="541">
        <v>2</v>
      </c>
      <c r="H28" s="541">
        <v>2</v>
      </c>
      <c r="I28" s="541">
        <v>2</v>
      </c>
      <c r="J28" s="393"/>
      <c r="K28" s="242"/>
      <c r="L28" s="752">
        <f t="shared" si="0"/>
        <v>2</v>
      </c>
      <c r="M28" s="459">
        <v>5</v>
      </c>
      <c r="N28" s="643">
        <v>2</v>
      </c>
      <c r="O28" s="89"/>
      <c r="P28" s="690">
        <f t="shared" si="1"/>
        <v>-1</v>
      </c>
      <c r="Q28" s="691">
        <f t="shared" si="2"/>
        <v>-1</v>
      </c>
      <c r="R28" s="996"/>
      <c r="S28" s="996"/>
      <c r="T28" s="996"/>
      <c r="U28" s="996"/>
      <c r="V28" s="997"/>
    </row>
    <row r="29" spans="1:22" ht="14.25" customHeight="1" x14ac:dyDescent="0.2">
      <c r="A29" s="1286" t="s">
        <v>166</v>
      </c>
      <c r="B29" s="1287"/>
      <c r="C29" s="1287"/>
      <c r="D29" s="1287"/>
      <c r="E29" s="1287"/>
      <c r="F29" s="1288"/>
      <c r="G29" s="541">
        <v>492</v>
      </c>
      <c r="H29" s="541">
        <v>476</v>
      </c>
      <c r="I29" s="541">
        <v>473</v>
      </c>
      <c r="J29" s="393"/>
      <c r="K29" s="242"/>
      <c r="L29" s="752">
        <f t="shared" si="0"/>
        <v>480.33333333333331</v>
      </c>
      <c r="M29" s="460"/>
      <c r="N29" s="643">
        <v>473</v>
      </c>
      <c r="O29" s="89"/>
      <c r="P29" s="690">
        <f t="shared" si="1"/>
        <v>-1</v>
      </c>
      <c r="Q29" s="691">
        <f t="shared" si="2"/>
        <v>-1</v>
      </c>
      <c r="R29" s="1350"/>
      <c r="S29" s="1350"/>
      <c r="T29" s="1350"/>
      <c r="U29" s="1350"/>
      <c r="V29" s="1351"/>
    </row>
    <row r="30" spans="1:22" ht="26.25" customHeight="1" x14ac:dyDescent="0.2">
      <c r="A30" s="1286" t="s">
        <v>164</v>
      </c>
      <c r="B30" s="1287"/>
      <c r="C30" s="1287"/>
      <c r="D30" s="1287"/>
      <c r="E30" s="1287"/>
      <c r="F30" s="1288"/>
      <c r="G30" s="541">
        <v>0</v>
      </c>
      <c r="H30" s="541">
        <v>0</v>
      </c>
      <c r="I30" s="541">
        <v>0</v>
      </c>
      <c r="J30" s="393"/>
      <c r="K30" s="242"/>
      <c r="L30" s="752">
        <f t="shared" si="0"/>
        <v>0</v>
      </c>
      <c r="M30" s="460">
        <v>1</v>
      </c>
      <c r="N30" s="643">
        <v>0</v>
      </c>
      <c r="O30" s="89"/>
      <c r="P30" s="690" t="e">
        <f t="shared" si="1"/>
        <v>#DIV/0!</v>
      </c>
      <c r="Q30" s="691" t="e">
        <f t="shared" si="2"/>
        <v>#DIV/0!</v>
      </c>
      <c r="R30" s="996"/>
      <c r="S30" s="996"/>
      <c r="T30" s="996"/>
      <c r="U30" s="996"/>
      <c r="V30" s="997"/>
    </row>
    <row r="31" spans="1:22" ht="14.25" customHeight="1" x14ac:dyDescent="0.2">
      <c r="A31" s="1286" t="s">
        <v>172</v>
      </c>
      <c r="B31" s="1287"/>
      <c r="C31" s="1287"/>
      <c r="D31" s="1287"/>
      <c r="E31" s="1287"/>
      <c r="F31" s="1288"/>
      <c r="G31" s="541">
        <v>1</v>
      </c>
      <c r="H31" s="541">
        <v>1</v>
      </c>
      <c r="I31" s="541">
        <v>1</v>
      </c>
      <c r="J31" s="393"/>
      <c r="K31" s="242"/>
      <c r="L31" s="752">
        <f t="shared" si="0"/>
        <v>1</v>
      </c>
      <c r="M31" s="460"/>
      <c r="N31" s="643">
        <v>1</v>
      </c>
      <c r="O31" s="89"/>
      <c r="P31" s="690">
        <f t="shared" si="1"/>
        <v>-1</v>
      </c>
      <c r="Q31" s="691">
        <f t="shared" si="2"/>
        <v>-1</v>
      </c>
      <c r="R31" s="1287"/>
      <c r="S31" s="1287"/>
      <c r="T31" s="1287"/>
      <c r="U31" s="1287"/>
      <c r="V31" s="1288"/>
    </row>
    <row r="32" spans="1:22" ht="14.25" customHeight="1" x14ac:dyDescent="0.2">
      <c r="A32" s="1286" t="s">
        <v>171</v>
      </c>
      <c r="B32" s="1287"/>
      <c r="C32" s="1287"/>
      <c r="D32" s="1287"/>
      <c r="E32" s="1287"/>
      <c r="F32" s="1288"/>
      <c r="G32" s="541">
        <v>100</v>
      </c>
      <c r="H32" s="541">
        <v>100</v>
      </c>
      <c r="I32" s="541">
        <v>100</v>
      </c>
      <c r="J32" s="393"/>
      <c r="K32" s="242"/>
      <c r="L32" s="752">
        <f t="shared" si="0"/>
        <v>100</v>
      </c>
      <c r="M32" s="460"/>
      <c r="N32" s="643">
        <v>100</v>
      </c>
      <c r="O32" s="89"/>
      <c r="P32" s="690">
        <f t="shared" si="1"/>
        <v>-1</v>
      </c>
      <c r="Q32" s="691">
        <f t="shared" si="2"/>
        <v>-1</v>
      </c>
      <c r="R32" s="1287"/>
      <c r="S32" s="1287"/>
      <c r="T32" s="1287"/>
      <c r="U32" s="1287"/>
      <c r="V32" s="1288"/>
    </row>
    <row r="33" spans="1:22" ht="14.25" customHeight="1" x14ac:dyDescent="0.2">
      <c r="A33" s="1286" t="s">
        <v>170</v>
      </c>
      <c r="B33" s="1287"/>
      <c r="C33" s="1287"/>
      <c r="D33" s="1287"/>
      <c r="E33" s="1287"/>
      <c r="F33" s="1288"/>
      <c r="G33" s="541">
        <v>3</v>
      </c>
      <c r="H33" s="541">
        <v>3</v>
      </c>
      <c r="I33" s="541">
        <v>3</v>
      </c>
      <c r="J33" s="393"/>
      <c r="K33" s="242"/>
      <c r="L33" s="752">
        <f t="shared" si="0"/>
        <v>3</v>
      </c>
      <c r="M33" s="460">
        <v>15</v>
      </c>
      <c r="N33" s="643">
        <v>3</v>
      </c>
      <c r="O33" s="89"/>
      <c r="P33" s="690">
        <f t="shared" si="1"/>
        <v>-1</v>
      </c>
      <c r="Q33" s="691">
        <f t="shared" si="2"/>
        <v>-1</v>
      </c>
      <c r="R33" s="1287"/>
      <c r="S33" s="1287"/>
      <c r="T33" s="1287"/>
      <c r="U33" s="1287"/>
      <c r="V33" s="1288"/>
    </row>
    <row r="34" spans="1:22" ht="12.75" customHeight="1" x14ac:dyDescent="0.2">
      <c r="A34" s="1143" t="s">
        <v>291</v>
      </c>
      <c r="B34" s="1144"/>
      <c r="C34" s="1144"/>
      <c r="D34" s="1144"/>
      <c r="E34" s="1144"/>
      <c r="F34" s="1144"/>
      <c r="G34" s="1243"/>
      <c r="H34" s="1243"/>
      <c r="I34" s="1243"/>
      <c r="J34" s="1243"/>
      <c r="K34" s="1243"/>
      <c r="L34" s="1243"/>
      <c r="M34" s="1243"/>
      <c r="N34" s="1243"/>
      <c r="O34" s="1243"/>
      <c r="P34" s="1243"/>
      <c r="Q34" s="1244"/>
    </row>
    <row r="35" spans="1:22" ht="12.75" customHeight="1" x14ac:dyDescent="0.2">
      <c r="A35" s="1295" t="s">
        <v>386</v>
      </c>
      <c r="B35" s="1296"/>
      <c r="C35" s="1296"/>
      <c r="D35" s="1296"/>
      <c r="E35" s="1296"/>
      <c r="F35" s="1296"/>
      <c r="G35" s="88">
        <v>0</v>
      </c>
      <c r="H35" s="88">
        <v>0</v>
      </c>
      <c r="I35" s="88">
        <v>0</v>
      </c>
      <c r="J35" s="88">
        <f>(G35+H35+I35)/3</f>
        <v>0</v>
      </c>
      <c r="K35" s="242"/>
      <c r="L35" s="45">
        <f>(G35+H35+I35)/3</f>
        <v>0</v>
      </c>
      <c r="M35" s="459"/>
      <c r="N35" s="643">
        <v>0</v>
      </c>
      <c r="O35" s="90"/>
      <c r="P35" s="690" t="e">
        <f>(O35/L35)-100%</f>
        <v>#DIV/0!</v>
      </c>
      <c r="Q35" s="691" t="e">
        <f>(O35/N35)-100%</f>
        <v>#DIV/0!</v>
      </c>
    </row>
    <row r="36" spans="1:22" ht="22.5" customHeight="1" x14ac:dyDescent="0.2">
      <c r="A36" s="1352" t="s">
        <v>387</v>
      </c>
      <c r="B36" s="1353"/>
      <c r="C36" s="1353"/>
      <c r="D36" s="1353"/>
      <c r="E36" s="1353"/>
      <c r="F36" s="1353"/>
      <c r="G36" s="373">
        <v>0</v>
      </c>
      <c r="H36" s="373">
        <v>0</v>
      </c>
      <c r="I36" s="373">
        <v>0</v>
      </c>
      <c r="J36" s="373">
        <f>(G36+H36+I36)/3</f>
        <v>0</v>
      </c>
      <c r="K36" s="374"/>
      <c r="L36" s="114">
        <f>(G36+H36+I36)/3</f>
        <v>0</v>
      </c>
      <c r="M36" s="461"/>
      <c r="N36" s="644">
        <v>0</v>
      </c>
      <c r="O36" s="375"/>
      <c r="P36" s="688" t="e">
        <f>(O36/L36)-100%</f>
        <v>#DIV/0!</v>
      </c>
      <c r="Q36" s="691" t="e">
        <f>(O36/N36)-100%</f>
        <v>#DIV/0!</v>
      </c>
    </row>
    <row r="37" spans="1:22" ht="22.5" customHeight="1" x14ac:dyDescent="0.2">
      <c r="A37" s="1286"/>
      <c r="B37" s="1287"/>
      <c r="C37" s="1287"/>
      <c r="D37" s="1287"/>
      <c r="E37" s="1287"/>
      <c r="F37" s="1288"/>
      <c r="G37" s="88"/>
      <c r="H37" s="88"/>
      <c r="I37" s="392"/>
      <c r="J37" s="393"/>
      <c r="K37" s="242"/>
      <c r="L37" s="45"/>
      <c r="M37" s="460"/>
      <c r="N37" s="643"/>
      <c r="O37" s="90"/>
      <c r="P37" s="690"/>
      <c r="Q37" s="701"/>
    </row>
    <row r="38" spans="1:22" ht="22.5" customHeight="1" x14ac:dyDescent="0.2">
      <c r="A38" s="1286"/>
      <c r="B38" s="1287"/>
      <c r="C38" s="1287"/>
      <c r="D38" s="1287"/>
      <c r="E38" s="1287"/>
      <c r="F38" s="1288"/>
      <c r="G38" s="88"/>
      <c r="H38" s="88"/>
      <c r="I38" s="392"/>
      <c r="J38" s="393"/>
      <c r="K38" s="242"/>
      <c r="L38" s="111"/>
      <c r="M38" s="460"/>
      <c r="N38" s="643"/>
      <c r="O38" s="90"/>
      <c r="P38" s="690"/>
      <c r="Q38" s="691"/>
    </row>
    <row r="39" spans="1:22" ht="14.25" customHeight="1" x14ac:dyDescent="0.2">
      <c r="A39" s="1143" t="s">
        <v>292</v>
      </c>
      <c r="B39" s="1144"/>
      <c r="C39" s="1144"/>
      <c r="D39" s="1144"/>
      <c r="E39" s="1144"/>
      <c r="F39" s="1144"/>
      <c r="G39" s="1144"/>
      <c r="H39" s="1144"/>
      <c r="I39" s="1144"/>
      <c r="J39" s="1144"/>
      <c r="K39" s="1144"/>
      <c r="L39" s="1144"/>
      <c r="M39" s="1144"/>
      <c r="N39" s="1144"/>
      <c r="O39" s="1144"/>
      <c r="P39" s="1144"/>
      <c r="Q39" s="1158"/>
    </row>
    <row r="40" spans="1:22" ht="12.75" customHeight="1" x14ac:dyDescent="0.2">
      <c r="A40" s="1295" t="s">
        <v>165</v>
      </c>
      <c r="B40" s="1296"/>
      <c r="C40" s="1296"/>
      <c r="D40" s="1296"/>
      <c r="E40" s="1296"/>
      <c r="F40" s="1296"/>
      <c r="G40" s="542">
        <v>0</v>
      </c>
      <c r="H40" s="542">
        <v>0</v>
      </c>
      <c r="I40" s="542">
        <v>0</v>
      </c>
      <c r="J40" s="54"/>
      <c r="K40" s="386"/>
      <c r="L40" s="490">
        <f>(G40+H40+I40)/3</f>
        <v>0</v>
      </c>
      <c r="M40" s="477">
        <v>197</v>
      </c>
      <c r="N40" s="645">
        <v>0</v>
      </c>
      <c r="O40" s="387"/>
      <c r="P40" s="706" t="e">
        <f>(O40/L40)-100%</f>
        <v>#DIV/0!</v>
      </c>
      <c r="Q40" s="707" t="e">
        <f>(O40/N40)-100%</f>
        <v>#DIV/0!</v>
      </c>
      <c r="R40" s="1296"/>
      <c r="S40" s="1296"/>
      <c r="T40" s="1296"/>
      <c r="U40" s="1296"/>
      <c r="V40" s="1296"/>
    </row>
    <row r="41" spans="1:22" ht="12.75" customHeight="1" x14ac:dyDescent="0.2">
      <c r="A41" s="1295" t="s">
        <v>405</v>
      </c>
      <c r="B41" s="1296"/>
      <c r="C41" s="1296"/>
      <c r="D41" s="1296"/>
      <c r="E41" s="1296"/>
      <c r="F41" s="1296"/>
      <c r="G41" s="543">
        <v>0</v>
      </c>
      <c r="H41" s="543">
        <v>0</v>
      </c>
      <c r="I41" s="543">
        <v>0</v>
      </c>
      <c r="J41" s="64">
        <f>(G41+H41+I41)/3</f>
        <v>0</v>
      </c>
      <c r="K41" s="123"/>
      <c r="L41" s="116">
        <f>(G41+H41+I41)/3</f>
        <v>0</v>
      </c>
      <c r="M41" s="478">
        <v>4985.1899999999996</v>
      </c>
      <c r="N41" s="639">
        <v>0</v>
      </c>
      <c r="O41" s="65"/>
      <c r="P41" s="690" t="e">
        <f>(O41/L41)-100%</f>
        <v>#DIV/0!</v>
      </c>
      <c r="Q41" s="691" t="e">
        <f>(O41/N41)-100%</f>
        <v>#DIV/0!</v>
      </c>
      <c r="R41" s="1296"/>
      <c r="S41" s="1296"/>
      <c r="T41" s="1296"/>
      <c r="U41" s="1296"/>
      <c r="V41" s="1296"/>
    </row>
    <row r="42" spans="1:22" ht="12.75" customHeight="1" x14ac:dyDescent="0.2">
      <c r="A42" s="402"/>
      <c r="B42" s="403"/>
      <c r="C42" s="403"/>
      <c r="D42" s="403"/>
      <c r="E42" s="403"/>
      <c r="F42" s="404"/>
      <c r="G42" s="405"/>
      <c r="H42" s="405"/>
      <c r="I42" s="405"/>
      <c r="J42" s="405"/>
      <c r="K42" s="406"/>
      <c r="L42" s="491"/>
      <c r="M42" s="407"/>
      <c r="N42" s="646"/>
      <c r="O42" s="552"/>
      <c r="P42" s="708"/>
      <c r="Q42" s="709"/>
    </row>
    <row r="43" spans="1:22" ht="12.75" customHeight="1" x14ac:dyDescent="0.2">
      <c r="A43" s="1286"/>
      <c r="B43" s="1287"/>
      <c r="C43" s="1287"/>
      <c r="D43" s="1287"/>
      <c r="E43" s="1287"/>
      <c r="F43" s="1288"/>
      <c r="G43" s="88"/>
      <c r="H43" s="88"/>
      <c r="I43" s="392"/>
      <c r="J43" s="393"/>
      <c r="K43" s="242"/>
      <c r="L43" s="492"/>
      <c r="M43" s="460"/>
      <c r="N43" s="643"/>
      <c r="O43" s="90"/>
      <c r="P43" s="690"/>
      <c r="Q43" s="691"/>
      <c r="T43" s="1">
        <v>4</v>
      </c>
    </row>
    <row r="44" spans="1:22" ht="12" customHeight="1" x14ac:dyDescent="0.2">
      <c r="A44" s="1297" t="s">
        <v>293</v>
      </c>
      <c r="B44" s="1298"/>
      <c r="C44" s="1298"/>
      <c r="D44" s="1298"/>
      <c r="E44" s="1298"/>
      <c r="F44" s="1299"/>
      <c r="G44" s="1144"/>
      <c r="H44" s="1144"/>
      <c r="I44" s="1144"/>
      <c r="J44" s="1144"/>
      <c r="K44" s="1144"/>
      <c r="L44" s="1144"/>
      <c r="M44" s="1144"/>
      <c r="N44" s="1144"/>
      <c r="O44" s="1144"/>
      <c r="P44" s="1144"/>
      <c r="Q44" s="1158"/>
      <c r="R44" s="3"/>
    </row>
    <row r="45" spans="1:22" ht="15" customHeight="1" x14ac:dyDescent="0.2">
      <c r="A45" s="1332"/>
      <c r="B45" s="1333"/>
      <c r="C45" s="1333"/>
      <c r="D45" s="1333"/>
      <c r="E45" s="1333"/>
      <c r="F45" s="1333"/>
      <c r="G45" s="281"/>
      <c r="H45" s="281"/>
      <c r="I45" s="281"/>
      <c r="J45" s="281">
        <f>(G45+H45+I45)/3</f>
        <v>0</v>
      </c>
      <c r="K45" s="282"/>
      <c r="L45" s="388"/>
      <c r="M45" s="476"/>
      <c r="N45" s="647"/>
      <c r="O45" s="389"/>
      <c r="P45" s="702" t="e">
        <f>(O45/L45)-100%</f>
        <v>#DIV/0!</v>
      </c>
      <c r="Q45" s="703" t="e">
        <f>(O45/N45)-100%</f>
        <v>#DIV/0!</v>
      </c>
    </row>
    <row r="46" spans="1:22" ht="13.5" customHeight="1" x14ac:dyDescent="0.2">
      <c r="A46" s="1145"/>
      <c r="B46" s="1146"/>
      <c r="C46" s="1146"/>
      <c r="D46" s="1146"/>
      <c r="E46" s="1146"/>
      <c r="F46" s="1146"/>
      <c r="G46" s="70"/>
      <c r="H46" s="70"/>
      <c r="I46" s="70"/>
      <c r="J46" s="49"/>
      <c r="K46" s="50"/>
      <c r="L46" s="45"/>
      <c r="M46" s="479"/>
      <c r="N46" s="648"/>
      <c r="O46" s="135"/>
      <c r="P46" s="690" t="e">
        <f>(O46/L46)-100%</f>
        <v>#DIV/0!</v>
      </c>
      <c r="Q46" s="691" t="e">
        <f>(O46/N46)-100%</f>
        <v>#DIV/0!</v>
      </c>
    </row>
    <row r="47" spans="1:22" ht="13.5" customHeight="1" x14ac:dyDescent="0.2">
      <c r="A47" s="1145"/>
      <c r="B47" s="1146"/>
      <c r="C47" s="1146"/>
      <c r="D47" s="1146"/>
      <c r="E47" s="1146"/>
      <c r="F47" s="1146"/>
      <c r="G47" s="127"/>
      <c r="H47" s="127"/>
      <c r="I47" s="127"/>
      <c r="J47" s="49"/>
      <c r="K47" s="50"/>
      <c r="L47" s="45"/>
      <c r="M47" s="476"/>
      <c r="N47" s="649"/>
      <c r="O47" s="133"/>
      <c r="P47" s="690" t="e">
        <f>(O47/L47)-100%</f>
        <v>#DIV/0!</v>
      </c>
      <c r="Q47" s="691" t="e">
        <f>(O47/N47)-100%</f>
        <v>#DIV/0!</v>
      </c>
    </row>
    <row r="48" spans="1:22" ht="13.5" thickBot="1" x14ac:dyDescent="0.25">
      <c r="A48" s="1168"/>
      <c r="B48" s="1168"/>
      <c r="C48" s="1168"/>
      <c r="D48" s="1168"/>
      <c r="E48" s="1168"/>
      <c r="F48" s="1168"/>
      <c r="G48" s="55"/>
      <c r="H48" s="55"/>
      <c r="I48" s="55"/>
      <c r="J48" s="55">
        <f>(G48+H48+I48)/3</f>
        <v>0</v>
      </c>
      <c r="K48" s="56"/>
      <c r="L48" s="57"/>
      <c r="M48" s="464"/>
      <c r="N48" s="633"/>
      <c r="O48" s="58"/>
      <c r="P48" s="698" t="e">
        <f>(O48/L48)-100%</f>
        <v>#DIV/0!</v>
      </c>
      <c r="Q48" s="699" t="e">
        <f>(O48/N48)-100%</f>
        <v>#DIV/0!</v>
      </c>
    </row>
    <row r="49" spans="1:19" ht="18.75" customHeight="1" thickBot="1" x14ac:dyDescent="0.25">
      <c r="A49" s="1155"/>
      <c r="B49" s="862"/>
      <c r="C49" s="862"/>
      <c r="D49" s="862"/>
      <c r="E49" s="862"/>
      <c r="F49" s="862"/>
      <c r="G49" s="862"/>
      <c r="H49" s="862"/>
      <c r="I49" s="862"/>
      <c r="J49" s="862"/>
      <c r="K49" s="862"/>
      <c r="L49" s="862"/>
      <c r="M49" s="862"/>
      <c r="N49" s="862"/>
      <c r="O49" s="862"/>
      <c r="P49" s="862"/>
      <c r="Q49" s="863"/>
    </row>
    <row r="50" spans="1:19" x14ac:dyDescent="0.2">
      <c r="A50" s="1292" t="s">
        <v>295</v>
      </c>
      <c r="B50" s="1293"/>
      <c r="C50" s="1293"/>
      <c r="D50" s="1293"/>
      <c r="E50" s="1293"/>
      <c r="F50" s="1294"/>
      <c r="G50" s="1300" t="s">
        <v>298</v>
      </c>
      <c r="H50" s="1301"/>
      <c r="I50" s="1301"/>
      <c r="J50" s="1301"/>
      <c r="K50" s="1301"/>
      <c r="L50" s="1301"/>
      <c r="M50" s="1301"/>
      <c r="N50" s="1301"/>
      <c r="O50" s="1301"/>
      <c r="P50" s="1301"/>
      <c r="Q50" s="1302"/>
    </row>
    <row r="51" spans="1:19" ht="26.25" customHeight="1" x14ac:dyDescent="0.2">
      <c r="A51" s="1282" t="s">
        <v>122</v>
      </c>
      <c r="B51" s="1283"/>
      <c r="C51" s="1284"/>
      <c r="D51" s="128" t="s">
        <v>297</v>
      </c>
      <c r="E51" s="1290" t="s">
        <v>303</v>
      </c>
      <c r="F51" s="1291"/>
      <c r="G51" s="1282" t="s">
        <v>123</v>
      </c>
      <c r="H51" s="1283"/>
      <c r="I51" s="1283"/>
      <c r="J51" s="129"/>
      <c r="K51" s="129"/>
      <c r="L51" s="1334" t="s">
        <v>124</v>
      </c>
      <c r="M51" s="1283"/>
      <c r="N51" s="1284"/>
      <c r="O51" s="1283" t="s">
        <v>125</v>
      </c>
      <c r="P51" s="1283"/>
      <c r="Q51" s="1335"/>
    </row>
    <row r="52" spans="1:19" x14ac:dyDescent="0.2">
      <c r="A52" s="793" t="s">
        <v>497</v>
      </c>
      <c r="B52" s="794"/>
      <c r="C52" s="1274"/>
      <c r="D52" s="783"/>
      <c r="E52" s="1289"/>
      <c r="F52" s="1285"/>
      <c r="G52" s="793"/>
      <c r="H52" s="794"/>
      <c r="I52" s="794"/>
      <c r="J52" s="794"/>
      <c r="K52" s="1274"/>
      <c r="L52" s="1336"/>
      <c r="M52" s="1337"/>
      <c r="N52" s="1338"/>
      <c r="O52" s="1278"/>
      <c r="P52" s="794"/>
      <c r="Q52" s="1285"/>
    </row>
    <row r="53" spans="1:19" x14ac:dyDescent="0.2">
      <c r="A53" s="793" t="s">
        <v>498</v>
      </c>
      <c r="B53" s="794"/>
      <c r="C53" s="1274"/>
      <c r="D53" s="783"/>
      <c r="E53" s="794"/>
      <c r="F53" s="1285"/>
      <c r="G53" s="793"/>
      <c r="H53" s="794"/>
      <c r="I53" s="794"/>
      <c r="J53" s="794"/>
      <c r="K53" s="1274"/>
      <c r="L53" s="1278"/>
      <c r="M53" s="794"/>
      <c r="N53" s="1274"/>
      <c r="O53" s="1278"/>
      <c r="P53" s="794"/>
      <c r="Q53" s="1285"/>
    </row>
    <row r="54" spans="1:19" ht="13.5" thickBot="1" x14ac:dyDescent="0.25">
      <c r="A54" s="802"/>
      <c r="B54" s="803"/>
      <c r="C54" s="1276"/>
      <c r="D54" s="130"/>
      <c r="E54" s="803"/>
      <c r="F54" s="1275"/>
      <c r="G54" s="802"/>
      <c r="H54" s="803"/>
      <c r="I54" s="803"/>
      <c r="J54" s="803"/>
      <c r="K54" s="1276"/>
      <c r="L54" s="1277"/>
      <c r="M54" s="803"/>
      <c r="N54" s="1276"/>
      <c r="O54" s="1277"/>
      <c r="P54" s="803"/>
      <c r="Q54" s="1275"/>
    </row>
    <row r="55" spans="1:19" ht="14.25" x14ac:dyDescent="0.2">
      <c r="A55" s="59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3"/>
    </row>
    <row r="56" spans="1:19" ht="15" thickBot="1" x14ac:dyDescent="0.25">
      <c r="A56" s="59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2"/>
      <c r="Q56" s="24"/>
    </row>
    <row r="57" spans="1:19" ht="12.75" customHeight="1" x14ac:dyDescent="0.2">
      <c r="A57" s="1268" t="s">
        <v>83</v>
      </c>
      <c r="B57" s="1269"/>
      <c r="C57" s="1269"/>
      <c r="D57" s="1269"/>
      <c r="E57" s="1269"/>
      <c r="F57" s="1269"/>
      <c r="G57" s="1269"/>
      <c r="H57" s="1269"/>
      <c r="I57" s="1269"/>
      <c r="J57" s="1269"/>
      <c r="K57" s="1270"/>
      <c r="L57" s="1348" t="s">
        <v>15</v>
      </c>
      <c r="M57" s="454"/>
      <c r="N57" s="1344" t="s">
        <v>14</v>
      </c>
      <c r="O57" s="1266" t="s">
        <v>85</v>
      </c>
      <c r="P57" s="1264" t="s">
        <v>279</v>
      </c>
      <c r="Q57" s="1346" t="s">
        <v>278</v>
      </c>
    </row>
    <row r="58" spans="1:19" ht="16.5" customHeight="1" thickBot="1" x14ac:dyDescent="0.25">
      <c r="A58" s="1271"/>
      <c r="B58" s="1272"/>
      <c r="C58" s="1272"/>
      <c r="D58" s="1272"/>
      <c r="E58" s="1272"/>
      <c r="F58" s="1272"/>
      <c r="G58" s="1272"/>
      <c r="H58" s="1272"/>
      <c r="I58" s="1272"/>
      <c r="J58" s="1272"/>
      <c r="K58" s="1273"/>
      <c r="L58" s="1349"/>
      <c r="M58" s="455"/>
      <c r="N58" s="1345"/>
      <c r="O58" s="1267"/>
      <c r="P58" s="1265"/>
      <c r="Q58" s="1347"/>
    </row>
    <row r="59" spans="1:19" ht="16.5" customHeight="1" thickTop="1" thickBot="1" x14ac:dyDescent="0.25">
      <c r="A59" s="1324" t="s">
        <v>273</v>
      </c>
      <c r="B59" s="1325"/>
      <c r="C59" s="1325"/>
      <c r="D59" s="1325"/>
      <c r="E59" s="1325"/>
      <c r="F59" s="1325"/>
      <c r="G59" s="1325"/>
      <c r="H59" s="1325"/>
      <c r="I59" s="1325"/>
      <c r="J59" s="1325"/>
      <c r="K59" s="1326"/>
      <c r="L59" s="17"/>
      <c r="M59" s="17"/>
      <c r="N59" s="17"/>
      <c r="O59" s="18"/>
      <c r="P59" s="17"/>
      <c r="Q59" s="19"/>
      <c r="R59"/>
      <c r="S59"/>
    </row>
    <row r="60" spans="1:19" ht="26.25" customHeight="1" thickTop="1" x14ac:dyDescent="0.2">
      <c r="A60" s="1237" t="s">
        <v>106</v>
      </c>
      <c r="B60" s="1238"/>
      <c r="C60" s="1238"/>
      <c r="D60" s="1238"/>
      <c r="E60" s="1238"/>
      <c r="F60" s="1238"/>
      <c r="G60" s="1238"/>
      <c r="H60" s="1238"/>
      <c r="I60" s="1238"/>
      <c r="J60" s="1238"/>
      <c r="K60" s="1238"/>
      <c r="L60" s="16" t="e">
        <f>L26/L27</f>
        <v>#DIV/0!</v>
      </c>
      <c r="M60" s="16"/>
      <c r="N60" s="86" t="e">
        <f>N26/N27</f>
        <v>#DIV/0!</v>
      </c>
      <c r="O60" s="579" t="e">
        <f>O26/O27</f>
        <v>#DIV/0!</v>
      </c>
      <c r="P60" s="16" t="e">
        <f>O60-N60</f>
        <v>#DIV/0!</v>
      </c>
      <c r="Q60" s="20" t="e">
        <f>IF(O60&gt;=N60,"OK","NOOK")</f>
        <v>#DIV/0!</v>
      </c>
      <c r="R60"/>
      <c r="S60"/>
    </row>
    <row r="61" spans="1:19" ht="24.75" customHeight="1" x14ac:dyDescent="0.2">
      <c r="A61" s="1340" t="s">
        <v>168</v>
      </c>
      <c r="B61" s="1280"/>
      <c r="C61" s="1280"/>
      <c r="D61" s="1280"/>
      <c r="E61" s="1280"/>
      <c r="F61" s="1280"/>
      <c r="G61" s="1280"/>
      <c r="H61" s="1280"/>
      <c r="I61" s="1280"/>
      <c r="J61" s="29"/>
      <c r="K61" s="29"/>
      <c r="L61" s="16">
        <f>L28/L29</f>
        <v>4.1637751561415682E-3</v>
      </c>
      <c r="M61" s="16"/>
      <c r="N61" s="86">
        <f>N28/N29</f>
        <v>4.2283298097251587E-3</v>
      </c>
      <c r="O61" s="579" t="e">
        <f>O28/O29</f>
        <v>#DIV/0!</v>
      </c>
      <c r="P61" s="16" t="e">
        <f>O61-N61</f>
        <v>#DIV/0!</v>
      </c>
      <c r="Q61" s="20" t="e">
        <f>IF(O61&gt;=N61,"OK","NOOK")</f>
        <v>#DIV/0!</v>
      </c>
      <c r="R61" s="1339"/>
      <c r="S61" s="1339"/>
    </row>
    <row r="62" spans="1:19" ht="24.75" customHeight="1" x14ac:dyDescent="0.2">
      <c r="A62" s="1342" t="s">
        <v>169</v>
      </c>
      <c r="B62" s="1232"/>
      <c r="C62" s="1232"/>
      <c r="D62" s="1232"/>
      <c r="E62" s="1232"/>
      <c r="F62" s="1232"/>
      <c r="G62" s="1232"/>
      <c r="H62" s="1232"/>
      <c r="I62" s="1343"/>
      <c r="J62" s="29"/>
      <c r="K62" s="29"/>
      <c r="L62" s="16">
        <f>L31/L24</f>
        <v>1.8248175182481751E-3</v>
      </c>
      <c r="M62" s="16"/>
      <c r="N62" s="86">
        <f>N31/N24</f>
        <v>1.8656716417910447E-3</v>
      </c>
      <c r="O62" s="579" t="e">
        <f>O31/O24</f>
        <v>#DIV/0!</v>
      </c>
      <c r="P62" s="16" t="e">
        <f>O62-N62</f>
        <v>#DIV/0!</v>
      </c>
      <c r="Q62" s="20" t="e">
        <f>IF(O62&gt;=N62,"OK","NOOK")</f>
        <v>#DIV/0!</v>
      </c>
      <c r="R62" s="1339"/>
      <c r="S62" s="1339"/>
    </row>
    <row r="63" spans="1:19" ht="24.75" customHeight="1" thickBot="1" x14ac:dyDescent="0.25">
      <c r="A63" s="1330" t="s">
        <v>98</v>
      </c>
      <c r="B63" s="1280"/>
      <c r="C63" s="1280"/>
      <c r="D63" s="1280"/>
      <c r="E63" s="1280"/>
      <c r="F63" s="1280"/>
      <c r="G63" s="1280"/>
      <c r="H63" s="1280"/>
      <c r="I63" s="1341"/>
      <c r="J63" s="29"/>
      <c r="K63" s="29"/>
      <c r="L63" s="68">
        <f>L32/L33</f>
        <v>33.333333333333336</v>
      </c>
      <c r="M63" s="16"/>
      <c r="N63" s="87">
        <f>N32/N33</f>
        <v>33.333333333333336</v>
      </c>
      <c r="O63" s="580" t="e">
        <f>O32/O33</f>
        <v>#DIV/0!</v>
      </c>
      <c r="P63" s="16" t="e">
        <f>O63-N63</f>
        <v>#DIV/0!</v>
      </c>
      <c r="Q63" s="20" t="e">
        <f>IF(O63&gt;=N63,"OK","NOOK")</f>
        <v>#DIV/0!</v>
      </c>
      <c r="R63" s="1339"/>
      <c r="S63" s="1339"/>
    </row>
    <row r="64" spans="1:19" ht="15" customHeight="1" thickTop="1" thickBot="1" x14ac:dyDescent="0.25">
      <c r="A64" s="1324" t="s">
        <v>274</v>
      </c>
      <c r="B64" s="1325"/>
      <c r="C64" s="1325"/>
      <c r="D64" s="1325"/>
      <c r="E64" s="1325"/>
      <c r="F64" s="1325"/>
      <c r="G64" s="1325"/>
      <c r="H64" s="1325"/>
      <c r="I64" s="1325"/>
      <c r="J64" s="1325"/>
      <c r="K64" s="1326"/>
      <c r="L64" s="79"/>
      <c r="M64" s="480"/>
      <c r="N64" s="376"/>
      <c r="O64" s="18"/>
      <c r="P64" s="377"/>
      <c r="Q64" s="378"/>
      <c r="R64" s="1339"/>
      <c r="S64" s="1339"/>
    </row>
    <row r="65" spans="1:19" ht="26.25" customHeight="1" thickTop="1" x14ac:dyDescent="0.2">
      <c r="A65" s="1238" t="s">
        <v>386</v>
      </c>
      <c r="B65" s="1238"/>
      <c r="C65" s="1238"/>
      <c r="D65" s="1238"/>
      <c r="E65" s="1238"/>
      <c r="F65" s="1238"/>
      <c r="G65" s="1238"/>
      <c r="H65" s="1238"/>
      <c r="I65" s="1238"/>
      <c r="J65" s="4"/>
      <c r="K65" s="60"/>
      <c r="L65" s="68">
        <f t="shared" ref="L65:O66" si="3">L35</f>
        <v>0</v>
      </c>
      <c r="M65" s="68"/>
      <c r="N65" s="87">
        <f t="shared" si="3"/>
        <v>0</v>
      </c>
      <c r="O65" s="580">
        <f t="shared" si="3"/>
        <v>0</v>
      </c>
      <c r="P65" s="68">
        <f>(O65-N65)%</f>
        <v>0</v>
      </c>
      <c r="Q65" s="10" t="str">
        <f>IF(O65&lt;=N65,"OK","NOOK")</f>
        <v>OK</v>
      </c>
      <c r="R65" s="1339"/>
      <c r="S65" s="1339"/>
    </row>
    <row r="66" spans="1:19" ht="24" customHeight="1" x14ac:dyDescent="0.2">
      <c r="A66" s="1231" t="s">
        <v>387</v>
      </c>
      <c r="B66" s="1232"/>
      <c r="C66" s="1232"/>
      <c r="D66" s="1232"/>
      <c r="E66" s="1232"/>
      <c r="F66" s="1232"/>
      <c r="G66" s="1232"/>
      <c r="H66" s="1232"/>
      <c r="I66" s="1232"/>
      <c r="J66" s="1232"/>
      <c r="K66" s="1233"/>
      <c r="L66" s="68">
        <f t="shared" si="3"/>
        <v>0</v>
      </c>
      <c r="M66" s="68"/>
      <c r="N66" s="87">
        <f t="shared" si="3"/>
        <v>0</v>
      </c>
      <c r="O66" s="580">
        <f t="shared" si="3"/>
        <v>0</v>
      </c>
      <c r="P66" s="68">
        <f>(O66-N66)%</f>
        <v>0</v>
      </c>
      <c r="Q66" s="10" t="str">
        <f>IF(O66&lt;=N66,"OK","NOOK")</f>
        <v>OK</v>
      </c>
      <c r="R66" s="1339"/>
      <c r="S66" s="1339"/>
    </row>
    <row r="67" spans="1:19" ht="24.75" customHeight="1" thickBot="1" x14ac:dyDescent="0.25">
      <c r="A67" s="1340"/>
      <c r="B67" s="1280"/>
      <c r="C67" s="1280"/>
      <c r="D67" s="1280"/>
      <c r="E67" s="1280"/>
      <c r="F67" s="1280"/>
      <c r="G67" s="1280"/>
      <c r="H67" s="1280"/>
      <c r="I67" s="1280"/>
      <c r="J67" s="29"/>
      <c r="K67" s="29"/>
      <c r="L67" s="16"/>
      <c r="M67" s="16"/>
      <c r="N67" s="86"/>
      <c r="O67" s="579"/>
      <c r="P67" s="16"/>
      <c r="Q67" s="20"/>
      <c r="R67" s="1339"/>
      <c r="S67" s="1339"/>
    </row>
    <row r="68" spans="1:19" ht="15" customHeight="1" thickTop="1" thickBot="1" x14ac:dyDescent="0.25">
      <c r="A68" s="1324" t="s">
        <v>275</v>
      </c>
      <c r="B68" s="1325"/>
      <c r="C68" s="1325"/>
      <c r="D68" s="1325"/>
      <c r="E68" s="1325"/>
      <c r="F68" s="1325"/>
      <c r="G68" s="1325"/>
      <c r="H68" s="1325"/>
      <c r="I68" s="1325"/>
      <c r="J68" s="1325"/>
      <c r="K68" s="1326"/>
      <c r="L68" s="73"/>
      <c r="M68" s="481"/>
      <c r="N68" s="77"/>
      <c r="O68" s="380"/>
      <c r="P68" s="381"/>
      <c r="Q68" s="382"/>
    </row>
    <row r="69" spans="1:19" ht="23.25" customHeight="1" thickTop="1" thickBot="1" x14ac:dyDescent="0.25">
      <c r="A69" s="1330" t="s">
        <v>312</v>
      </c>
      <c r="B69" s="1280"/>
      <c r="C69" s="1280"/>
      <c r="D69" s="1280"/>
      <c r="E69" s="1280"/>
      <c r="F69" s="1280"/>
      <c r="G69" s="1280"/>
      <c r="H69" s="1280"/>
      <c r="I69" s="1280"/>
      <c r="J69" s="1255"/>
      <c r="K69" s="1256"/>
      <c r="L69" s="517" t="e">
        <f>L40/L30</f>
        <v>#DIV/0!</v>
      </c>
      <c r="M69" s="482"/>
      <c r="N69" s="761" t="e">
        <f>N40/N30</f>
        <v>#DIV/0!</v>
      </c>
      <c r="O69" s="593" t="e">
        <f>O40/O30</f>
        <v>#DIV/0!</v>
      </c>
      <c r="P69" s="131" t="e">
        <f>(O69-N69)</f>
        <v>#DIV/0!</v>
      </c>
      <c r="Q69" s="10" t="e">
        <f>IF(O69&gt;=N69,"OK","NOOK")</f>
        <v>#DIV/0!</v>
      </c>
      <c r="R69" s="1339"/>
      <c r="S69" s="1339"/>
    </row>
    <row r="70" spans="1:19" ht="23.25" customHeight="1" thickTop="1" thickBot="1" x14ac:dyDescent="0.25">
      <c r="A70" s="1330" t="s">
        <v>107</v>
      </c>
      <c r="B70" s="1280"/>
      <c r="C70" s="1280"/>
      <c r="D70" s="1280"/>
      <c r="E70" s="1280"/>
      <c r="F70" s="1280"/>
      <c r="G70" s="1280"/>
      <c r="H70" s="1280"/>
      <c r="I70" s="1331"/>
      <c r="J70" s="337"/>
      <c r="K70" s="338"/>
      <c r="L70" s="518">
        <f>L41/L24</f>
        <v>0</v>
      </c>
      <c r="M70" s="401"/>
      <c r="N70" s="519">
        <f>N41/N24</f>
        <v>0</v>
      </c>
      <c r="O70" s="594" t="e">
        <f>O41/O24</f>
        <v>#DIV/0!</v>
      </c>
      <c r="P70" s="131" t="e">
        <f>(O70-N70)%</f>
        <v>#DIV/0!</v>
      </c>
      <c r="Q70" s="10" t="e">
        <f>IF(O70&gt;=N70,"OK","NOOK")</f>
        <v>#DIV/0!</v>
      </c>
      <c r="R70" s="1339"/>
      <c r="S70" s="1339"/>
    </row>
    <row r="71" spans="1:19" ht="23.25" customHeight="1" thickTop="1" thickBot="1" x14ac:dyDescent="0.25">
      <c r="A71" s="1330"/>
      <c r="B71" s="1280"/>
      <c r="C71" s="1280"/>
      <c r="D71" s="1280"/>
      <c r="E71" s="1280"/>
      <c r="F71" s="1280"/>
      <c r="G71" s="1280"/>
      <c r="H71" s="1280"/>
      <c r="I71" s="1331"/>
      <c r="J71" s="337"/>
      <c r="K71" s="338"/>
      <c r="L71" s="401"/>
      <c r="M71" s="401"/>
      <c r="N71" s="385"/>
      <c r="O71" s="595"/>
      <c r="P71" s="131"/>
      <c r="Q71" s="10"/>
      <c r="R71" s="1339"/>
      <c r="S71" s="1339"/>
    </row>
    <row r="72" spans="1:19" ht="14.25" customHeight="1" thickTop="1" thickBot="1" x14ac:dyDescent="0.25">
      <c r="A72" s="1324" t="s">
        <v>276</v>
      </c>
      <c r="B72" s="1325"/>
      <c r="C72" s="1325"/>
      <c r="D72" s="1325"/>
      <c r="E72" s="1325"/>
      <c r="F72" s="1325"/>
      <c r="G72" s="1325"/>
      <c r="H72" s="1325"/>
      <c r="I72" s="1325"/>
      <c r="J72" s="1325"/>
      <c r="K72" s="1325"/>
      <c r="L72" s="379"/>
      <c r="M72" s="379"/>
      <c r="N72" s="383"/>
      <c r="O72" s="384"/>
      <c r="P72" s="17"/>
      <c r="Q72" s="80"/>
      <c r="R72" s="1339"/>
      <c r="S72" s="1339"/>
    </row>
    <row r="73" spans="1:19" ht="24.75" customHeight="1" thickTop="1" x14ac:dyDescent="0.2">
      <c r="A73" s="1231"/>
      <c r="B73" s="1232"/>
      <c r="C73" s="1232"/>
      <c r="D73" s="1232"/>
      <c r="E73" s="1232"/>
      <c r="F73" s="1232"/>
      <c r="G73" s="1232"/>
      <c r="H73" s="1232"/>
      <c r="I73" s="1232"/>
      <c r="J73" s="4"/>
      <c r="K73" s="60"/>
      <c r="L73" s="85"/>
      <c r="M73" s="85"/>
      <c r="N73" s="9"/>
      <c r="O73" s="596"/>
      <c r="P73" s="85"/>
      <c r="Q73" s="11"/>
    </row>
    <row r="74" spans="1:19" ht="19.5" customHeight="1" thickBot="1" x14ac:dyDescent="0.25">
      <c r="A74" s="1327" t="s">
        <v>294</v>
      </c>
      <c r="B74" s="1328"/>
      <c r="C74" s="1328"/>
      <c r="D74" s="1328"/>
      <c r="E74" s="1328"/>
      <c r="F74" s="1328"/>
      <c r="G74" s="1328"/>
      <c r="H74" s="1328"/>
      <c r="I74" s="1328"/>
      <c r="J74" s="1328"/>
      <c r="K74" s="1328"/>
      <c r="L74" s="1328"/>
      <c r="M74" s="1328"/>
      <c r="N74" s="1328"/>
      <c r="O74" s="1328"/>
      <c r="P74" s="1328"/>
      <c r="Q74" s="1329"/>
    </row>
    <row r="75" spans="1:19" ht="36" customHeight="1" x14ac:dyDescent="0.2">
      <c r="A75" s="1213"/>
      <c r="B75" s="1214"/>
      <c r="C75" s="1214"/>
      <c r="D75" s="1214"/>
      <c r="E75" s="1214"/>
      <c r="F75" s="1214"/>
      <c r="G75" s="1214"/>
      <c r="H75" s="1214"/>
      <c r="I75" s="1214"/>
      <c r="J75" s="1214"/>
      <c r="K75" s="1214"/>
      <c r="L75" s="1214"/>
      <c r="M75" s="1214"/>
      <c r="N75" s="1214"/>
      <c r="O75" s="1214"/>
      <c r="P75" s="1214"/>
      <c r="Q75" s="1215"/>
    </row>
    <row r="76" spans="1:19" ht="82.5" customHeight="1" thickBot="1" x14ac:dyDescent="0.25">
      <c r="A76" s="1216"/>
      <c r="B76" s="1217"/>
      <c r="C76" s="1217"/>
      <c r="D76" s="1217"/>
      <c r="E76" s="1217"/>
      <c r="F76" s="1217"/>
      <c r="G76" s="1217"/>
      <c r="H76" s="1217"/>
      <c r="I76" s="1217"/>
      <c r="J76" s="1217"/>
      <c r="K76" s="1217"/>
      <c r="L76" s="1217"/>
      <c r="M76" s="1217"/>
      <c r="N76" s="1217"/>
      <c r="O76" s="1217"/>
      <c r="P76" s="1217"/>
      <c r="Q76" s="1218"/>
    </row>
    <row r="77" spans="1:19" ht="21" hidden="1" customHeight="1" x14ac:dyDescent="0.2">
      <c r="A77" s="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7"/>
    </row>
  </sheetData>
  <mergeCells count="110">
    <mergeCell ref="A60:K60"/>
    <mergeCell ref="A54:C54"/>
    <mergeCell ref="O52:Q52"/>
    <mergeCell ref="A59:K59"/>
    <mergeCell ref="R24:V24"/>
    <mergeCell ref="R25:V25"/>
    <mergeCell ref="R26:V26"/>
    <mergeCell ref="R27:V27"/>
    <mergeCell ref="R28:V28"/>
    <mergeCell ref="R29:V29"/>
    <mergeCell ref="R32:V32"/>
    <mergeCell ref="R33:V33"/>
    <mergeCell ref="R40:V40"/>
    <mergeCell ref="R30:V30"/>
    <mergeCell ref="R31:V31"/>
    <mergeCell ref="G39:Q39"/>
    <mergeCell ref="G34:Q34"/>
    <mergeCell ref="A36:F36"/>
    <mergeCell ref="A35:F35"/>
    <mergeCell ref="A37:F37"/>
    <mergeCell ref="A38:F38"/>
    <mergeCell ref="G44:Q44"/>
    <mergeCell ref="R41:V41"/>
    <mergeCell ref="G52:K52"/>
    <mergeCell ref="A48:F48"/>
    <mergeCell ref="A45:F45"/>
    <mergeCell ref="A40:F40"/>
    <mergeCell ref="L51:N51"/>
    <mergeCell ref="O51:Q51"/>
    <mergeCell ref="L52:N52"/>
    <mergeCell ref="R69:S72"/>
    <mergeCell ref="R64:S66"/>
    <mergeCell ref="R61:S61"/>
    <mergeCell ref="A65:I65"/>
    <mergeCell ref="A66:K66"/>
    <mergeCell ref="A64:K64"/>
    <mergeCell ref="A61:I61"/>
    <mergeCell ref="A67:I67"/>
    <mergeCell ref="R67:S67"/>
    <mergeCell ref="A63:I63"/>
    <mergeCell ref="R63:S63"/>
    <mergeCell ref="R62:S62"/>
    <mergeCell ref="A62:I62"/>
    <mergeCell ref="G51:I51"/>
    <mergeCell ref="O53:Q53"/>
    <mergeCell ref="N57:N58"/>
    <mergeCell ref="Q57:Q58"/>
    <mergeCell ref="L57:L58"/>
    <mergeCell ref="A75:Q76"/>
    <mergeCell ref="A68:K68"/>
    <mergeCell ref="A74:Q74"/>
    <mergeCell ref="A72:K72"/>
    <mergeCell ref="J69:K69"/>
    <mergeCell ref="A73:I73"/>
    <mergeCell ref="A70:I70"/>
    <mergeCell ref="A69:I69"/>
    <mergeCell ref="A71:I71"/>
    <mergeCell ref="A1:O1"/>
    <mergeCell ref="A2:Q2"/>
    <mergeCell ref="A8:Q8"/>
    <mergeCell ref="A9:Q10"/>
    <mergeCell ref="E4:J4"/>
    <mergeCell ref="L4:O4"/>
    <mergeCell ref="E5:J5"/>
    <mergeCell ref="E6:J6"/>
    <mergeCell ref="A11:Q11"/>
    <mergeCell ref="A17:Q17"/>
    <mergeCell ref="A12:Q16"/>
    <mergeCell ref="A22:F22"/>
    <mergeCell ref="A19:Q19"/>
    <mergeCell ref="A20:Q20"/>
    <mergeCell ref="A23:F23"/>
    <mergeCell ref="G23:Q23"/>
    <mergeCell ref="A24:F24"/>
    <mergeCell ref="A18:Q18"/>
    <mergeCell ref="A21:Q21"/>
    <mergeCell ref="A25:F25"/>
    <mergeCell ref="A51:C51"/>
    <mergeCell ref="A53:C53"/>
    <mergeCell ref="E53:F53"/>
    <mergeCell ref="A34:F34"/>
    <mergeCell ref="A29:F29"/>
    <mergeCell ref="E52:F52"/>
    <mergeCell ref="A46:F46"/>
    <mergeCell ref="A47:F47"/>
    <mergeCell ref="E51:F51"/>
    <mergeCell ref="A26:F26"/>
    <mergeCell ref="A27:F27"/>
    <mergeCell ref="A28:F28"/>
    <mergeCell ref="A50:F50"/>
    <mergeCell ref="A39:F39"/>
    <mergeCell ref="A41:F41"/>
    <mergeCell ref="A44:F44"/>
    <mergeCell ref="A49:Q49"/>
    <mergeCell ref="A30:F30"/>
    <mergeCell ref="A31:F31"/>
    <mergeCell ref="A32:F32"/>
    <mergeCell ref="A33:F33"/>
    <mergeCell ref="A43:F43"/>
    <mergeCell ref="G50:Q50"/>
    <mergeCell ref="P57:P58"/>
    <mergeCell ref="O57:O58"/>
    <mergeCell ref="A57:K58"/>
    <mergeCell ref="A52:C52"/>
    <mergeCell ref="E54:F54"/>
    <mergeCell ref="G54:K54"/>
    <mergeCell ref="O54:Q54"/>
    <mergeCell ref="L54:N54"/>
    <mergeCell ref="L53:N53"/>
    <mergeCell ref="G53:K53"/>
  </mergeCells>
  <phoneticPr fontId="0" type="noConversion"/>
  <pageMargins left="0.39370078740157483" right="0.39370078740157483" top="0.6692913385826772" bottom="0.19685039370078741" header="0.19685039370078741" footer="0.19685039370078741"/>
  <pageSetup paperSize="9" scale="57" orientation="portrait"/>
  <headerFooter alignWithMargins="0"/>
  <rowBreaks count="1" manualBreakCount="1">
    <brk id="7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>
    <tabColor indexed="53"/>
    <pageSetUpPr fitToPage="1"/>
  </sheetPr>
  <dimension ref="A1:U80"/>
  <sheetViews>
    <sheetView topLeftCell="A22" zoomScale="120" zoomScaleNormal="120" workbookViewId="0">
      <selection activeCell="A2" sqref="A2:P2"/>
    </sheetView>
  </sheetViews>
  <sheetFormatPr defaultColWidth="9.140625" defaultRowHeight="12.75" x14ac:dyDescent="0.2"/>
  <cols>
    <col min="1" max="6" width="9.140625" style="143"/>
    <col min="7" max="9" width="11.7109375" style="143" bestFit="1" customWidth="1"/>
    <col min="10" max="10" width="0.28515625" style="143" hidden="1" customWidth="1"/>
    <col min="11" max="11" width="9.140625" style="143" hidden="1" customWidth="1"/>
    <col min="12" max="12" width="16.7109375" style="143" customWidth="1"/>
    <col min="13" max="13" width="11.42578125" style="143" customWidth="1"/>
    <col min="14" max="14" width="11.7109375" style="143" customWidth="1"/>
    <col min="15" max="15" width="11.42578125" style="143" customWidth="1"/>
    <col min="16" max="16" width="11" style="143" customWidth="1"/>
    <col min="17" max="16384" width="9.140625" style="143"/>
  </cols>
  <sheetData>
    <row r="1" spans="1:16" ht="21.75" customHeight="1" thickBot="1" x14ac:dyDescent="0.25">
      <c r="A1" s="1177"/>
      <c r="B1" s="1178"/>
      <c r="C1" s="1178"/>
      <c r="D1" s="1178"/>
      <c r="E1" s="1178"/>
      <c r="F1" s="1178"/>
      <c r="G1" s="1178"/>
      <c r="H1" s="1178"/>
      <c r="I1" s="1178"/>
      <c r="J1" s="1178"/>
      <c r="K1" s="1178"/>
      <c r="L1" s="1178"/>
      <c r="M1" s="1178"/>
      <c r="N1" s="1178"/>
      <c r="O1" s="680" t="s">
        <v>284</v>
      </c>
      <c r="P1" s="681">
        <f>Caratteristiche!N1</f>
        <v>2023</v>
      </c>
    </row>
    <row r="2" spans="1:16" ht="24.75" customHeight="1" x14ac:dyDescent="0.2">
      <c r="A2" s="1184" t="s">
        <v>285</v>
      </c>
      <c r="B2" s="1185"/>
      <c r="C2" s="1185"/>
      <c r="D2" s="1185"/>
      <c r="E2" s="1185"/>
      <c r="F2" s="1185"/>
      <c r="G2" s="1185"/>
      <c r="H2" s="1185"/>
      <c r="I2" s="1185"/>
      <c r="J2" s="1185"/>
      <c r="K2" s="1185"/>
      <c r="L2" s="1185"/>
      <c r="M2" s="1185"/>
      <c r="N2" s="1185"/>
      <c r="O2" s="1186"/>
      <c r="P2" s="1187"/>
    </row>
    <row r="3" spans="1:16" x14ac:dyDescent="0.2">
      <c r="A3" s="144"/>
      <c r="P3" s="145"/>
    </row>
    <row r="4" spans="1:16" x14ac:dyDescent="0.2">
      <c r="A4" s="144" t="s">
        <v>286</v>
      </c>
      <c r="E4" s="1197" t="s">
        <v>299</v>
      </c>
      <c r="F4" s="1197"/>
      <c r="G4" s="1197"/>
      <c r="H4" s="1197"/>
      <c r="I4" s="1197"/>
      <c r="J4" s="1197"/>
      <c r="L4" s="553"/>
      <c r="P4" s="146"/>
    </row>
    <row r="5" spans="1:16" x14ac:dyDescent="0.2">
      <c r="A5" s="144" t="s">
        <v>287</v>
      </c>
      <c r="E5" s="1197" t="s">
        <v>287</v>
      </c>
      <c r="F5" s="1197"/>
      <c r="G5" s="1197"/>
      <c r="H5" s="1197"/>
      <c r="I5" s="1197"/>
      <c r="J5" s="1197"/>
      <c r="L5" s="553"/>
      <c r="P5" s="146"/>
    </row>
    <row r="6" spans="1:16" x14ac:dyDescent="0.2">
      <c r="A6" s="144" t="s">
        <v>288</v>
      </c>
      <c r="E6" s="1197" t="s">
        <v>300</v>
      </c>
      <c r="F6" s="1197"/>
      <c r="G6" s="1197"/>
      <c r="H6" s="1197"/>
      <c r="I6" s="1197"/>
      <c r="J6" s="1197"/>
      <c r="L6" s="553"/>
      <c r="P6" s="146"/>
    </row>
    <row r="7" spans="1:16" ht="13.5" thickBot="1" x14ac:dyDescent="0.25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9"/>
    </row>
    <row r="8" spans="1:16" x14ac:dyDescent="0.2">
      <c r="A8" s="1188" t="s">
        <v>313</v>
      </c>
      <c r="B8" s="1189"/>
      <c r="C8" s="1189"/>
      <c r="D8" s="1189"/>
      <c r="E8" s="1189"/>
      <c r="F8" s="1189"/>
      <c r="G8" s="1189"/>
      <c r="H8" s="1189"/>
      <c r="I8" s="1189"/>
      <c r="J8" s="1189"/>
      <c r="K8" s="1189"/>
      <c r="L8" s="1189"/>
      <c r="M8" s="1189"/>
      <c r="N8" s="1189"/>
      <c r="O8" s="1189"/>
      <c r="P8" s="1190"/>
    </row>
    <row r="9" spans="1:16" ht="12.75" customHeight="1" x14ac:dyDescent="0.2">
      <c r="A9" s="1191" t="s">
        <v>182</v>
      </c>
      <c r="B9" s="1192"/>
      <c r="C9" s="1192"/>
      <c r="D9" s="1192"/>
      <c r="E9" s="1192"/>
      <c r="F9" s="1192"/>
      <c r="G9" s="1192"/>
      <c r="H9" s="1192"/>
      <c r="I9" s="1192"/>
      <c r="J9" s="1192"/>
      <c r="K9" s="1192"/>
      <c r="L9" s="1192"/>
      <c r="M9" s="1192"/>
      <c r="N9" s="1192"/>
      <c r="O9" s="1192"/>
      <c r="P9" s="1193"/>
    </row>
    <row r="10" spans="1:16" ht="20.25" customHeight="1" x14ac:dyDescent="0.2">
      <c r="A10" s="1194"/>
      <c r="B10" s="1195"/>
      <c r="C10" s="1195"/>
      <c r="D10" s="1195"/>
      <c r="E10" s="1195"/>
      <c r="F10" s="1195"/>
      <c r="G10" s="1195"/>
      <c r="H10" s="1195"/>
      <c r="I10" s="1195"/>
      <c r="J10" s="1195"/>
      <c r="K10" s="1195"/>
      <c r="L10" s="1195"/>
      <c r="M10" s="1195"/>
      <c r="N10" s="1195"/>
      <c r="O10" s="1195"/>
      <c r="P10" s="1196"/>
    </row>
    <row r="11" spans="1:16" x14ac:dyDescent="0.2">
      <c r="A11" s="1206" t="s">
        <v>296</v>
      </c>
      <c r="B11" s="1207"/>
      <c r="C11" s="1207"/>
      <c r="D11" s="1207"/>
      <c r="E11" s="1207"/>
      <c r="F11" s="1207"/>
      <c r="G11" s="1207"/>
      <c r="H11" s="1207"/>
      <c r="I11" s="1207"/>
      <c r="J11" s="1207"/>
      <c r="K11" s="1207"/>
      <c r="L11" s="1207"/>
      <c r="M11" s="1207"/>
      <c r="N11" s="1207"/>
      <c r="O11" s="1207"/>
      <c r="P11" s="1208"/>
    </row>
    <row r="12" spans="1:16" ht="14.25" customHeight="1" x14ac:dyDescent="0.2">
      <c r="A12" s="1191" t="s">
        <v>251</v>
      </c>
      <c r="B12" s="1198"/>
      <c r="C12" s="1198"/>
      <c r="D12" s="1198"/>
      <c r="E12" s="1198"/>
      <c r="F12" s="1198"/>
      <c r="G12" s="1198"/>
      <c r="H12" s="1198"/>
      <c r="I12" s="1198"/>
      <c r="J12" s="1198"/>
      <c r="K12" s="1198"/>
      <c r="L12" s="1198"/>
      <c r="M12" s="1198"/>
      <c r="N12" s="1198"/>
      <c r="O12" s="1198"/>
      <c r="P12" s="1199"/>
    </row>
    <row r="13" spans="1:16" ht="14.25" customHeight="1" x14ac:dyDescent="0.2">
      <c r="A13" s="1200"/>
      <c r="B13" s="1201"/>
      <c r="C13" s="1201"/>
      <c r="D13" s="1201"/>
      <c r="E13" s="1201"/>
      <c r="F13" s="1201"/>
      <c r="G13" s="1201"/>
      <c r="H13" s="1201"/>
      <c r="I13" s="1201"/>
      <c r="J13" s="1201"/>
      <c r="K13" s="1201"/>
      <c r="L13" s="1201"/>
      <c r="M13" s="1201"/>
      <c r="N13" s="1201"/>
      <c r="O13" s="1201"/>
      <c r="P13" s="1202"/>
    </row>
    <row r="14" spans="1:16" ht="14.25" customHeight="1" x14ac:dyDescent="0.2">
      <c r="A14" s="1200"/>
      <c r="B14" s="1201"/>
      <c r="C14" s="1201"/>
      <c r="D14" s="1201"/>
      <c r="E14" s="1201"/>
      <c r="F14" s="1201"/>
      <c r="G14" s="1201"/>
      <c r="H14" s="1201"/>
      <c r="I14" s="1201"/>
      <c r="J14" s="1201"/>
      <c r="K14" s="1201"/>
      <c r="L14" s="1201"/>
      <c r="M14" s="1201"/>
      <c r="N14" s="1201"/>
      <c r="O14" s="1201"/>
      <c r="P14" s="1202"/>
    </row>
    <row r="15" spans="1:16" ht="14.25" customHeight="1" x14ac:dyDescent="0.2">
      <c r="A15" s="1200"/>
      <c r="B15" s="1201"/>
      <c r="C15" s="1201"/>
      <c r="D15" s="1201"/>
      <c r="E15" s="1201"/>
      <c r="F15" s="1201"/>
      <c r="G15" s="1201"/>
      <c r="H15" s="1201"/>
      <c r="I15" s="1201"/>
      <c r="J15" s="1201"/>
      <c r="K15" s="1201"/>
      <c r="L15" s="1201"/>
      <c r="M15" s="1201"/>
      <c r="N15" s="1201"/>
      <c r="O15" s="1201"/>
      <c r="P15" s="1202"/>
    </row>
    <row r="16" spans="1:16" ht="34.5" customHeight="1" x14ac:dyDescent="0.2">
      <c r="A16" s="1203"/>
      <c r="B16" s="1204"/>
      <c r="C16" s="1204"/>
      <c r="D16" s="1204"/>
      <c r="E16" s="1204"/>
      <c r="F16" s="1204"/>
      <c r="G16" s="1204"/>
      <c r="H16" s="1204"/>
      <c r="I16" s="1204"/>
      <c r="J16" s="1204"/>
      <c r="K16" s="1204"/>
      <c r="L16" s="1204"/>
      <c r="M16" s="1204"/>
      <c r="N16" s="1204"/>
      <c r="O16" s="1204"/>
      <c r="P16" s="1205"/>
    </row>
    <row r="17" spans="1:21" ht="14.25" customHeight="1" x14ac:dyDescent="0.2">
      <c r="A17" s="1206" t="s">
        <v>94</v>
      </c>
      <c r="B17" s="1207"/>
      <c r="C17" s="1207"/>
      <c r="D17" s="1207"/>
      <c r="E17" s="1207"/>
      <c r="F17" s="1207"/>
      <c r="G17" s="1207"/>
      <c r="H17" s="1207"/>
      <c r="I17" s="1207"/>
      <c r="J17" s="1207"/>
      <c r="K17" s="1207"/>
      <c r="L17" s="1207"/>
      <c r="M17" s="1207"/>
      <c r="N17" s="1207"/>
      <c r="O17" s="1207"/>
      <c r="P17" s="1208"/>
    </row>
    <row r="18" spans="1:21" ht="54" customHeight="1" x14ac:dyDescent="0.2">
      <c r="A18" s="1245" t="s">
        <v>95</v>
      </c>
      <c r="B18" s="1246"/>
      <c r="C18" s="1246"/>
      <c r="D18" s="1246"/>
      <c r="E18" s="1246"/>
      <c r="F18" s="1246"/>
      <c r="G18" s="1246"/>
      <c r="H18" s="1246"/>
      <c r="I18" s="1246"/>
      <c r="J18" s="1246"/>
      <c r="K18" s="1246"/>
      <c r="L18" s="1246"/>
      <c r="M18" s="1246"/>
      <c r="N18" s="1246"/>
      <c r="O18" s="1246"/>
      <c r="P18" s="1247"/>
    </row>
    <row r="19" spans="1:21" ht="14.25" customHeight="1" x14ac:dyDescent="0.2">
      <c r="A19" s="1206" t="s">
        <v>142</v>
      </c>
      <c r="B19" s="1207"/>
      <c r="C19" s="1207"/>
      <c r="D19" s="1207"/>
      <c r="E19" s="1207"/>
      <c r="F19" s="1207"/>
      <c r="G19" s="1207"/>
      <c r="H19" s="1207"/>
      <c r="I19" s="1207"/>
      <c r="J19" s="1207"/>
      <c r="K19" s="1207"/>
      <c r="L19" s="1207"/>
      <c r="M19" s="1207"/>
      <c r="N19" s="1207"/>
      <c r="O19" s="1207"/>
      <c r="P19" s="1208"/>
    </row>
    <row r="20" spans="1:21" ht="26.25" customHeight="1" thickBot="1" x14ac:dyDescent="0.25">
      <c r="A20" s="1191" t="s">
        <v>173</v>
      </c>
      <c r="B20" s="1192"/>
      <c r="C20" s="1192"/>
      <c r="D20" s="1192"/>
      <c r="E20" s="1192"/>
      <c r="F20" s="1192"/>
      <c r="G20" s="1192"/>
      <c r="H20" s="1192"/>
      <c r="I20" s="1192"/>
      <c r="J20" s="1192"/>
      <c r="K20" s="1192"/>
      <c r="L20" s="1192"/>
      <c r="M20" s="1192"/>
      <c r="N20" s="1192"/>
      <c r="O20" s="1192"/>
      <c r="P20" s="1193"/>
    </row>
    <row r="21" spans="1:21" ht="13.5" customHeight="1" thickBot="1" x14ac:dyDescent="0.25">
      <c r="A21" s="1209" t="s">
        <v>289</v>
      </c>
      <c r="B21" s="1210"/>
      <c r="C21" s="1210"/>
      <c r="D21" s="1210"/>
      <c r="E21" s="1210"/>
      <c r="F21" s="1210"/>
      <c r="G21" s="1210"/>
      <c r="H21" s="1210"/>
      <c r="I21" s="1210"/>
      <c r="J21" s="1210"/>
      <c r="K21" s="1210"/>
      <c r="L21" s="1210"/>
      <c r="M21" s="1210"/>
      <c r="N21" s="1210"/>
      <c r="O21" s="1211"/>
      <c r="P21" s="1212"/>
    </row>
    <row r="22" spans="1:21" ht="49.5" customHeight="1" x14ac:dyDescent="0.2">
      <c r="A22" s="1182"/>
      <c r="B22" s="1183"/>
      <c r="C22" s="1183"/>
      <c r="D22" s="1183"/>
      <c r="E22" s="1183"/>
      <c r="F22" s="1183"/>
      <c r="G22" s="150">
        <f>P1-3</f>
        <v>2020</v>
      </c>
      <c r="H22" s="150">
        <f>P1-2</f>
        <v>2021</v>
      </c>
      <c r="I22" s="150">
        <f>P1-1</f>
        <v>2022</v>
      </c>
      <c r="J22" s="151" t="s">
        <v>301</v>
      </c>
      <c r="K22" s="152" t="s">
        <v>277</v>
      </c>
      <c r="L22" s="153" t="s">
        <v>301</v>
      </c>
      <c r="M22" s="621" t="s">
        <v>518</v>
      </c>
      <c r="N22" s="34" t="s">
        <v>519</v>
      </c>
      <c r="O22" s="154" t="s">
        <v>16</v>
      </c>
      <c r="P22" s="155" t="s">
        <v>84</v>
      </c>
    </row>
    <row r="23" spans="1:21" ht="12.75" customHeight="1" x14ac:dyDescent="0.2">
      <c r="A23" s="1143" t="s">
        <v>290</v>
      </c>
      <c r="B23" s="1144"/>
      <c r="C23" s="1144"/>
      <c r="D23" s="1144"/>
      <c r="E23" s="1144"/>
      <c r="F23" s="1144"/>
      <c r="G23" s="1179"/>
      <c r="H23" s="1179"/>
      <c r="I23" s="1179"/>
      <c r="J23" s="1179"/>
      <c r="K23" s="1179"/>
      <c r="L23" s="1179"/>
      <c r="M23" s="1179"/>
      <c r="N23" s="1179"/>
      <c r="O23" s="1179"/>
      <c r="P23" s="1181"/>
    </row>
    <row r="24" spans="1:21" ht="12.75" customHeight="1" x14ac:dyDescent="0.2">
      <c r="A24" s="1249" t="s">
        <v>272</v>
      </c>
      <c r="B24" s="1250"/>
      <c r="C24" s="1250"/>
      <c r="D24" s="1250"/>
      <c r="E24" s="1250"/>
      <c r="F24" s="1250"/>
      <c r="G24" s="156">
        <v>565</v>
      </c>
      <c r="H24" s="156">
        <v>547</v>
      </c>
      <c r="I24" s="156">
        <v>532</v>
      </c>
      <c r="J24" s="157">
        <f>(G24+H24+I24)/3</f>
        <v>548</v>
      </c>
      <c r="K24" s="158"/>
      <c r="L24" s="721">
        <f>(G24+H24+I24)/3</f>
        <v>548</v>
      </c>
      <c r="M24" s="722">
        <v>536</v>
      </c>
      <c r="N24" s="723"/>
      <c r="O24" s="702"/>
      <c r="P24" s="703"/>
      <c r="Q24" s="1250"/>
      <c r="R24" s="1250"/>
      <c r="S24" s="1250"/>
      <c r="T24" s="1250"/>
      <c r="U24" s="1250"/>
    </row>
    <row r="25" spans="1:21" ht="12" customHeight="1" x14ac:dyDescent="0.2">
      <c r="A25" s="1119" t="s">
        <v>495</v>
      </c>
      <c r="B25" s="1120"/>
      <c r="C25" s="1120"/>
      <c r="D25" s="1120"/>
      <c r="E25" s="1120"/>
      <c r="F25" s="1120"/>
      <c r="G25" s="43">
        <v>11</v>
      </c>
      <c r="H25" s="43">
        <v>7</v>
      </c>
      <c r="I25" s="156">
        <v>8</v>
      </c>
      <c r="J25" s="43">
        <f>(G25+H25+I25)/3</f>
        <v>8.6666666666666661</v>
      </c>
      <c r="K25" s="44"/>
      <c r="L25" s="164">
        <f t="shared" ref="L25:L32" si="0">(G25+H25+I25)/3</f>
        <v>8.6666666666666661</v>
      </c>
      <c r="M25" s="625">
        <v>5</v>
      </c>
      <c r="N25" s="67"/>
      <c r="O25" s="696">
        <f>(N25/L25)-100%</f>
        <v>-1</v>
      </c>
      <c r="P25" s="697">
        <f>(N25/M25)-100%</f>
        <v>-1</v>
      </c>
      <c r="Q25" s="1146"/>
      <c r="R25" s="1146"/>
      <c r="S25" s="1146"/>
      <c r="T25" s="1146"/>
      <c r="U25" s="1146"/>
    </row>
    <row r="26" spans="1:21" ht="12" customHeight="1" x14ac:dyDescent="0.2">
      <c r="A26" s="1119" t="s">
        <v>178</v>
      </c>
      <c r="B26" s="1120"/>
      <c r="C26" s="1120"/>
      <c r="D26" s="1120"/>
      <c r="E26" s="1120"/>
      <c r="F26" s="1120"/>
      <c r="G26" s="43">
        <v>160</v>
      </c>
      <c r="H26" s="43">
        <v>160</v>
      </c>
      <c r="I26" s="156">
        <v>165</v>
      </c>
      <c r="J26" s="43"/>
      <c r="K26" s="44"/>
      <c r="L26" s="164">
        <f t="shared" si="0"/>
        <v>161.66666666666666</v>
      </c>
      <c r="M26" s="625">
        <v>165</v>
      </c>
      <c r="N26" s="67"/>
      <c r="O26" s="696">
        <f t="shared" ref="O26:O34" si="1">(N26/L26)-100%</f>
        <v>-1</v>
      </c>
      <c r="P26" s="697">
        <f t="shared" ref="P26:P34" si="2">(N26/M26)-100%</f>
        <v>-1</v>
      </c>
      <c r="Q26" s="1366"/>
      <c r="R26" s="1366"/>
      <c r="S26" s="1366"/>
      <c r="T26" s="1366"/>
      <c r="U26" s="1366"/>
    </row>
    <row r="27" spans="1:21" ht="12" customHeight="1" x14ac:dyDescent="0.2">
      <c r="A27" s="1356" t="s">
        <v>248</v>
      </c>
      <c r="B27" s="1357"/>
      <c r="C27" s="1357"/>
      <c r="D27" s="1357"/>
      <c r="E27" s="1357"/>
      <c r="F27" s="1357"/>
      <c r="G27" s="162">
        <v>935</v>
      </c>
      <c r="H27" s="162">
        <v>974</v>
      </c>
      <c r="I27" s="156">
        <v>1052</v>
      </c>
      <c r="J27" s="162">
        <f>(G27+H27+I27)/3</f>
        <v>987</v>
      </c>
      <c r="K27" s="163"/>
      <c r="L27" s="164">
        <f t="shared" si="0"/>
        <v>987</v>
      </c>
      <c r="M27" s="636">
        <v>1000</v>
      </c>
      <c r="N27" s="167"/>
      <c r="O27" s="696">
        <f>(N27/L27)-100%</f>
        <v>-1</v>
      </c>
      <c r="P27" s="697">
        <f t="shared" si="2"/>
        <v>-1</v>
      </c>
      <c r="Q27" s="1367"/>
      <c r="R27" s="1357"/>
      <c r="S27" s="1357"/>
      <c r="T27" s="1357"/>
      <c r="U27" s="1357"/>
    </row>
    <row r="28" spans="1:21" ht="12" customHeight="1" x14ac:dyDescent="0.2">
      <c r="A28" s="1358" t="s">
        <v>249</v>
      </c>
      <c r="B28" s="1359"/>
      <c r="C28" s="1359"/>
      <c r="D28" s="1359"/>
      <c r="E28" s="1359"/>
      <c r="F28" s="1359"/>
      <c r="G28" s="737">
        <v>776</v>
      </c>
      <c r="H28" s="737">
        <v>862</v>
      </c>
      <c r="I28" s="156">
        <v>840</v>
      </c>
      <c r="J28" s="162">
        <f>(G28+H28+I28)/3</f>
        <v>826</v>
      </c>
      <c r="K28" s="163"/>
      <c r="L28" s="164">
        <f t="shared" si="0"/>
        <v>826</v>
      </c>
      <c r="M28" s="726">
        <v>800</v>
      </c>
      <c r="N28" s="727"/>
      <c r="O28" s="696">
        <f t="shared" si="1"/>
        <v>-1</v>
      </c>
      <c r="P28" s="697">
        <f t="shared" si="2"/>
        <v>-1</v>
      </c>
      <c r="Q28" s="1359"/>
      <c r="R28" s="1359"/>
      <c r="S28" s="1359"/>
      <c r="T28" s="1359"/>
      <c r="U28" s="1359"/>
    </row>
    <row r="29" spans="1:21" ht="12" customHeight="1" x14ac:dyDescent="0.2">
      <c r="A29" s="1149" t="s">
        <v>332</v>
      </c>
      <c r="B29" s="1150"/>
      <c r="C29" s="1150"/>
      <c r="D29" s="1150"/>
      <c r="E29" s="1150"/>
      <c r="F29" s="1150"/>
      <c r="G29" s="43">
        <v>6</v>
      </c>
      <c r="H29" s="43">
        <v>6</v>
      </c>
      <c r="I29" s="156">
        <v>6</v>
      </c>
      <c r="J29" s="43"/>
      <c r="K29" s="44"/>
      <c r="L29" s="164">
        <f t="shared" si="0"/>
        <v>6</v>
      </c>
      <c r="M29" s="625">
        <v>6</v>
      </c>
      <c r="N29" s="67"/>
      <c r="O29" s="696">
        <f t="shared" si="1"/>
        <v>-1</v>
      </c>
      <c r="P29" s="697">
        <f t="shared" si="2"/>
        <v>-1</v>
      </c>
      <c r="Q29" s="1150"/>
      <c r="R29" s="1150"/>
      <c r="S29" s="1150"/>
      <c r="T29" s="1150"/>
      <c r="U29" s="1150"/>
    </row>
    <row r="30" spans="1:21" ht="12" customHeight="1" x14ac:dyDescent="0.2">
      <c r="A30" s="1149" t="s">
        <v>311</v>
      </c>
      <c r="B30" s="1150"/>
      <c r="C30" s="1150"/>
      <c r="D30" s="1150"/>
      <c r="E30" s="1150"/>
      <c r="F30" s="1150"/>
      <c r="G30" s="43">
        <v>6</v>
      </c>
      <c r="H30" s="43">
        <v>6</v>
      </c>
      <c r="I30" s="156">
        <v>6</v>
      </c>
      <c r="J30" s="43"/>
      <c r="K30" s="44"/>
      <c r="L30" s="164">
        <f t="shared" si="0"/>
        <v>6</v>
      </c>
      <c r="M30" s="625">
        <v>6</v>
      </c>
      <c r="N30" s="67"/>
      <c r="O30" s="696">
        <f t="shared" si="1"/>
        <v>-1</v>
      </c>
      <c r="P30" s="697">
        <f t="shared" si="2"/>
        <v>-1</v>
      </c>
      <c r="Q30" s="1150"/>
      <c r="R30" s="1150"/>
      <c r="S30" s="1150"/>
      <c r="T30" s="1150"/>
      <c r="U30" s="1150"/>
    </row>
    <row r="31" spans="1:21" ht="12" customHeight="1" x14ac:dyDescent="0.2">
      <c r="A31" s="1119" t="s">
        <v>492</v>
      </c>
      <c r="B31" s="1120"/>
      <c r="C31" s="1120"/>
      <c r="D31" s="1120"/>
      <c r="E31" s="1120"/>
      <c r="F31" s="1120"/>
      <c r="G31" s="136">
        <v>6165.05</v>
      </c>
      <c r="H31" s="136">
        <v>11551.29</v>
      </c>
      <c r="I31" s="136">
        <v>49279</v>
      </c>
      <c r="J31" s="787"/>
      <c r="K31" s="788"/>
      <c r="L31" s="494">
        <f t="shared" si="0"/>
        <v>22331.78</v>
      </c>
      <c r="M31" s="630">
        <v>20650</v>
      </c>
      <c r="N31" s="493"/>
      <c r="O31" s="696">
        <f t="shared" si="1"/>
        <v>-1</v>
      </c>
      <c r="P31" s="697">
        <f t="shared" si="2"/>
        <v>-1</v>
      </c>
      <c r="Q31" s="1120"/>
      <c r="R31" s="1120"/>
      <c r="S31" s="1120"/>
      <c r="T31" s="1120"/>
      <c r="U31" s="1120"/>
    </row>
    <row r="32" spans="1:21" ht="12" customHeight="1" x14ac:dyDescent="0.2">
      <c r="A32" s="1119" t="s">
        <v>490</v>
      </c>
      <c r="B32" s="1120"/>
      <c r="C32" s="1120"/>
      <c r="D32" s="1120"/>
      <c r="E32" s="1120"/>
      <c r="F32" s="1120"/>
      <c r="G32" s="136">
        <v>164096</v>
      </c>
      <c r="H32" s="136">
        <v>156225.53999999998</v>
      </c>
      <c r="I32" s="136">
        <v>175290</v>
      </c>
      <c r="J32" s="787"/>
      <c r="K32" s="788"/>
      <c r="L32" s="494">
        <f t="shared" si="0"/>
        <v>165203.84666666665</v>
      </c>
      <c r="M32" s="630">
        <v>178086</v>
      </c>
      <c r="N32" s="493"/>
      <c r="O32" s="696">
        <f t="shared" si="1"/>
        <v>-1</v>
      </c>
      <c r="P32" s="697">
        <f t="shared" si="2"/>
        <v>-1</v>
      </c>
      <c r="Q32" s="1120"/>
      <c r="R32" s="1120"/>
      <c r="S32" s="1120"/>
      <c r="T32" s="1120"/>
      <c r="U32" s="1120"/>
    </row>
    <row r="33" spans="1:21" ht="12" customHeight="1" x14ac:dyDescent="0.2">
      <c r="A33" s="1119" t="s">
        <v>180</v>
      </c>
      <c r="B33" s="1120"/>
      <c r="C33" s="1120"/>
      <c r="D33" s="1120"/>
      <c r="E33" s="1120"/>
      <c r="F33" s="1120"/>
      <c r="G33" s="43"/>
      <c r="H33" s="43"/>
      <c r="I33" s="43"/>
      <c r="J33" s="43"/>
      <c r="K33" s="44"/>
      <c r="L33" s="725">
        <f>(G33+H33+I33)/3</f>
        <v>0</v>
      </c>
      <c r="M33" s="625">
        <v>0</v>
      </c>
      <c r="N33" s="69"/>
      <c r="O33" s="696" t="e">
        <f t="shared" si="1"/>
        <v>#DIV/0!</v>
      </c>
      <c r="P33" s="697" t="e">
        <f t="shared" si="2"/>
        <v>#DIV/0!</v>
      </c>
      <c r="Q33" s="1120"/>
      <c r="R33" s="1120"/>
      <c r="S33" s="1120"/>
      <c r="T33" s="1120"/>
      <c r="U33" s="1120"/>
    </row>
    <row r="34" spans="1:21" ht="12" customHeight="1" x14ac:dyDescent="0.2">
      <c r="A34" s="1119" t="s">
        <v>181</v>
      </c>
      <c r="B34" s="1120"/>
      <c r="C34" s="1120"/>
      <c r="D34" s="1120"/>
      <c r="E34" s="1120"/>
      <c r="F34" s="1120"/>
      <c r="G34" s="49"/>
      <c r="H34" s="49"/>
      <c r="I34" s="43"/>
      <c r="J34" s="49"/>
      <c r="K34" s="50"/>
      <c r="L34" s="724">
        <f>(G34+H34+I34)/3</f>
        <v>0</v>
      </c>
      <c r="M34" s="650">
        <v>0</v>
      </c>
      <c r="N34" s="556"/>
      <c r="O34" s="696" t="e">
        <f t="shared" si="1"/>
        <v>#DIV/0!</v>
      </c>
      <c r="P34" s="697" t="e">
        <f t="shared" si="2"/>
        <v>#DIV/0!</v>
      </c>
      <c r="Q34" s="1120"/>
      <c r="R34" s="1120"/>
      <c r="S34" s="1120"/>
      <c r="T34" s="1120"/>
      <c r="U34" s="1120"/>
    </row>
    <row r="35" spans="1:21" ht="12" customHeight="1" x14ac:dyDescent="0.2">
      <c r="A35" s="450"/>
      <c r="B35" s="451"/>
      <c r="C35" s="451"/>
      <c r="D35" s="451"/>
      <c r="E35" s="451"/>
      <c r="F35" s="555"/>
      <c r="G35" s="554"/>
      <c r="H35" s="554"/>
      <c r="I35" s="559"/>
      <c r="J35" s="557"/>
      <c r="K35" s="558"/>
      <c r="L35" s="728"/>
      <c r="M35" s="651"/>
      <c r="N35" s="560"/>
      <c r="O35" s="710"/>
      <c r="P35" s="711"/>
    </row>
    <row r="36" spans="1:21" ht="12.75" customHeight="1" x14ac:dyDescent="0.2">
      <c r="A36" s="1143" t="s">
        <v>291</v>
      </c>
      <c r="B36" s="1144"/>
      <c r="C36" s="1144"/>
      <c r="D36" s="1144"/>
      <c r="E36" s="1144"/>
      <c r="F36" s="1360"/>
      <c r="G36" s="1354"/>
      <c r="H36" s="1243"/>
      <c r="I36" s="1243"/>
      <c r="J36" s="1243"/>
      <c r="K36" s="1243"/>
      <c r="L36" s="1243"/>
      <c r="M36" s="1243"/>
      <c r="N36" s="1243"/>
      <c r="O36" s="1243"/>
      <c r="P36" s="1355"/>
    </row>
    <row r="37" spans="1:21" ht="22.5" customHeight="1" x14ac:dyDescent="0.2">
      <c r="A37" s="1149" t="s">
        <v>120</v>
      </c>
      <c r="B37" s="1150"/>
      <c r="C37" s="1150"/>
      <c r="D37" s="1150"/>
      <c r="E37" s="1150"/>
      <c r="F37" s="1150"/>
      <c r="G37" s="234">
        <v>20</v>
      </c>
      <c r="H37" s="234">
        <v>20</v>
      </c>
      <c r="I37" s="234">
        <v>20</v>
      </c>
      <c r="J37" s="290">
        <f>(G37+H37+I37)/3</f>
        <v>20</v>
      </c>
      <c r="K37" s="291"/>
      <c r="L37" s="164">
        <f>(G37+H37+I37)/3</f>
        <v>20</v>
      </c>
      <c r="M37" s="636">
        <v>20</v>
      </c>
      <c r="N37" s="167"/>
      <c r="O37" s="696">
        <f>(N37/L37)-100%</f>
        <v>-1</v>
      </c>
      <c r="P37" s="697">
        <f>(N37/M37)-100%</f>
        <v>-1</v>
      </c>
    </row>
    <row r="38" spans="1:21" ht="22.5" customHeight="1" x14ac:dyDescent="0.2">
      <c r="A38" s="1119" t="s">
        <v>481</v>
      </c>
      <c r="B38" s="1120"/>
      <c r="C38" s="1120"/>
      <c r="D38" s="1120"/>
      <c r="E38" s="1120"/>
      <c r="F38" s="1120"/>
      <c r="G38" s="162">
        <v>20</v>
      </c>
      <c r="H38" s="162">
        <v>20</v>
      </c>
      <c r="I38" s="162">
        <v>20</v>
      </c>
      <c r="J38" s="162">
        <f>(G38+H38+I38)/3</f>
        <v>20</v>
      </c>
      <c r="K38" s="163"/>
      <c r="L38" s="164">
        <f>(G38+H38+I38)/3</f>
        <v>20</v>
      </c>
      <c r="M38" s="624">
        <v>20</v>
      </c>
      <c r="N38" s="163"/>
      <c r="O38" s="696">
        <f>(N38/L38)-100%</f>
        <v>-1</v>
      </c>
      <c r="P38" s="697">
        <f>(N38/M38)-100%</f>
        <v>-1</v>
      </c>
    </row>
    <row r="39" spans="1:21" ht="27" customHeight="1" x14ac:dyDescent="0.2">
      <c r="A39" s="1119" t="s">
        <v>176</v>
      </c>
      <c r="B39" s="1120"/>
      <c r="C39" s="1120"/>
      <c r="D39" s="1120"/>
      <c r="E39" s="1120"/>
      <c r="F39" s="1120"/>
      <c r="G39" s="162">
        <v>1</v>
      </c>
      <c r="H39" s="162">
        <v>1</v>
      </c>
      <c r="I39" s="162">
        <v>1</v>
      </c>
      <c r="J39" s="162">
        <f>(G39+H39+I39)/3</f>
        <v>1</v>
      </c>
      <c r="K39" s="163"/>
      <c r="L39" s="164">
        <f>(G39+H39+I39)/3</f>
        <v>1</v>
      </c>
      <c r="M39" s="624">
        <v>1</v>
      </c>
      <c r="N39" s="163"/>
      <c r="O39" s="696">
        <f>(N39/L39)-100%</f>
        <v>-1</v>
      </c>
      <c r="P39" s="697">
        <f>(N39/M39)-100%</f>
        <v>-1</v>
      </c>
    </row>
    <row r="40" spans="1:21" ht="14.25" customHeight="1" x14ac:dyDescent="0.2">
      <c r="A40" s="1143" t="s">
        <v>292</v>
      </c>
      <c r="B40" s="1144"/>
      <c r="C40" s="1144"/>
      <c r="D40" s="1144"/>
      <c r="E40" s="1144"/>
      <c r="F40" s="1144"/>
      <c r="G40" s="1144"/>
      <c r="H40" s="1144"/>
      <c r="I40" s="1144"/>
      <c r="J40" s="1144"/>
      <c r="K40" s="1144"/>
      <c r="L40" s="1144"/>
      <c r="M40" s="1144"/>
      <c r="N40" s="1144"/>
      <c r="O40" s="1144"/>
      <c r="P40" s="1158"/>
    </row>
    <row r="41" spans="1:21" ht="16.5" customHeight="1" x14ac:dyDescent="0.2">
      <c r="A41" s="1121" t="s">
        <v>223</v>
      </c>
      <c r="B41" s="1122"/>
      <c r="C41" s="1122"/>
      <c r="D41" s="1122"/>
      <c r="E41" s="1122"/>
      <c r="F41" s="1122"/>
      <c r="G41" s="136">
        <v>17654.04</v>
      </c>
      <c r="H41" s="136">
        <v>19121.957999999999</v>
      </c>
      <c r="I41" s="136">
        <f>I42+I43+I44</f>
        <v>20021.04</v>
      </c>
      <c r="J41" s="137">
        <f>(G41+H41+I41)/3</f>
        <v>18932.346000000001</v>
      </c>
      <c r="K41" s="138"/>
      <c r="L41" s="494">
        <f>(G41+H41+I41)/3</f>
        <v>18932.346000000001</v>
      </c>
      <c r="M41" s="742">
        <f>M42+M43+M44</f>
        <v>21840.84</v>
      </c>
      <c r="N41" s="754"/>
      <c r="O41" s="692">
        <f>(N41/L41)-100%</f>
        <v>-1</v>
      </c>
      <c r="P41" s="693">
        <f>(N41/M41)-100%</f>
        <v>-1</v>
      </c>
      <c r="Q41" s="1122"/>
      <c r="R41" s="1122"/>
      <c r="S41" s="1122"/>
      <c r="T41" s="1122"/>
      <c r="U41" s="1122"/>
    </row>
    <row r="42" spans="1:21" x14ac:dyDescent="0.2">
      <c r="A42" s="1119" t="s">
        <v>522</v>
      </c>
      <c r="B42" s="1120"/>
      <c r="C42" s="1120"/>
      <c r="D42" s="1120"/>
      <c r="E42" s="1120"/>
      <c r="F42" s="1120"/>
      <c r="G42" s="544">
        <v>15260.4</v>
      </c>
      <c r="H42" s="544">
        <v>16728.317999999999</v>
      </c>
      <c r="I42" s="136">
        <f>19586*0.9</f>
        <v>17627.400000000001</v>
      </c>
      <c r="J42" s="275">
        <f>(G42+H42+I42)/3</f>
        <v>16538.706000000002</v>
      </c>
      <c r="K42" s="276"/>
      <c r="L42" s="494">
        <f>(G42+H42+I42)/3</f>
        <v>16538.706000000002</v>
      </c>
      <c r="M42" s="740">
        <f>21608*0.9</f>
        <v>19447.2</v>
      </c>
      <c r="N42" s="753"/>
      <c r="O42" s="688">
        <f>(N42/L42)-100%</f>
        <v>-1</v>
      </c>
      <c r="P42" s="691">
        <f>(N42/M42)-100%</f>
        <v>-1</v>
      </c>
      <c r="Q42" s="1120"/>
      <c r="R42" s="1120"/>
      <c r="S42" s="1120"/>
      <c r="T42" s="1120"/>
      <c r="U42" s="1120"/>
    </row>
    <row r="43" spans="1:21" ht="12" customHeight="1" x14ac:dyDescent="0.2">
      <c r="A43" s="1119" t="s">
        <v>475</v>
      </c>
      <c r="B43" s="1120"/>
      <c r="C43" s="1120"/>
      <c r="D43" s="1120"/>
      <c r="E43" s="1120"/>
      <c r="F43" s="1120"/>
      <c r="G43" s="64">
        <v>1830</v>
      </c>
      <c r="H43" s="64">
        <v>1830</v>
      </c>
      <c r="I43" s="136">
        <v>1830</v>
      </c>
      <c r="J43" s="64"/>
      <c r="K43" s="123"/>
      <c r="L43" s="494">
        <f>(G43+H43+I43)/3</f>
        <v>1830</v>
      </c>
      <c r="M43" s="652">
        <v>1830</v>
      </c>
      <c r="N43" s="81"/>
      <c r="O43" s="688">
        <f>(N43/L43)-100%</f>
        <v>-1</v>
      </c>
      <c r="P43" s="691">
        <f>(N43/M43)-100%</f>
        <v>-1</v>
      </c>
      <c r="Q43" s="1120"/>
      <c r="R43" s="1120"/>
      <c r="S43" s="1120"/>
      <c r="T43" s="1120"/>
      <c r="U43" s="1120"/>
    </row>
    <row r="44" spans="1:21" ht="12" customHeight="1" x14ac:dyDescent="0.2">
      <c r="A44" s="1119" t="s">
        <v>406</v>
      </c>
      <c r="B44" s="1120"/>
      <c r="C44" s="1120"/>
      <c r="D44" s="1120"/>
      <c r="E44" s="1120"/>
      <c r="F44" s="1120"/>
      <c r="G44" s="64">
        <v>563.64</v>
      </c>
      <c r="H44" s="64">
        <v>563.64</v>
      </c>
      <c r="I44" s="136">
        <v>563.64</v>
      </c>
      <c r="J44" s="64"/>
      <c r="K44" s="123"/>
      <c r="L44" s="494">
        <f>(G44+H44+I44)/3</f>
        <v>563.64</v>
      </c>
      <c r="M44" s="652">
        <v>563.64</v>
      </c>
      <c r="N44" s="81"/>
      <c r="O44" s="688">
        <f>(N44/L44)-100%</f>
        <v>-1</v>
      </c>
      <c r="P44" s="691">
        <f>(N44/M44)-100%</f>
        <v>-1</v>
      </c>
      <c r="Q44" s="1120"/>
      <c r="R44" s="1120"/>
      <c r="S44" s="1120"/>
      <c r="T44" s="1120"/>
      <c r="U44" s="1120"/>
    </row>
    <row r="45" spans="1:21" ht="12" customHeight="1" x14ac:dyDescent="0.2">
      <c r="A45" s="1119"/>
      <c r="B45" s="1120"/>
      <c r="C45" s="1120"/>
      <c r="D45" s="1120"/>
      <c r="E45" s="1120"/>
      <c r="F45" s="1120"/>
      <c r="G45" s="43"/>
      <c r="H45" s="43"/>
      <c r="I45" s="43"/>
      <c r="J45" s="43"/>
      <c r="K45" s="44"/>
      <c r="L45" s="141"/>
      <c r="M45" s="625"/>
      <c r="N45" s="69"/>
      <c r="O45" s="696"/>
      <c r="P45" s="697"/>
    </row>
    <row r="46" spans="1:21" ht="12" customHeight="1" x14ac:dyDescent="0.2">
      <c r="A46" s="1119"/>
      <c r="B46" s="1120"/>
      <c r="C46" s="1120"/>
      <c r="D46" s="1120"/>
      <c r="E46" s="1120"/>
      <c r="F46" s="1120"/>
      <c r="G46" s="43"/>
      <c r="H46" s="43"/>
      <c r="I46" s="43"/>
      <c r="J46" s="43"/>
      <c r="K46" s="44"/>
      <c r="L46" s="166"/>
      <c r="M46" s="625"/>
      <c r="N46" s="69"/>
      <c r="O46" s="696"/>
      <c r="P46" s="697"/>
    </row>
    <row r="47" spans="1:21" ht="12" customHeight="1" x14ac:dyDescent="0.2">
      <c r="A47" s="1143" t="s">
        <v>293</v>
      </c>
      <c r="B47" s="1144"/>
      <c r="C47" s="1144"/>
      <c r="D47" s="1144"/>
      <c r="E47" s="1144"/>
      <c r="F47" s="1144"/>
      <c r="G47" s="1144"/>
      <c r="H47" s="1144"/>
      <c r="I47" s="1144"/>
      <c r="J47" s="1144"/>
      <c r="K47" s="1144"/>
      <c r="L47" s="1144"/>
      <c r="M47" s="1144"/>
      <c r="N47" s="1144"/>
      <c r="O47" s="1144"/>
      <c r="P47" s="1158"/>
      <c r="Q47" s="170"/>
    </row>
    <row r="48" spans="1:21" x14ac:dyDescent="0.2">
      <c r="A48" s="1119"/>
      <c r="B48" s="1120"/>
      <c r="C48" s="1120"/>
      <c r="D48" s="1120"/>
      <c r="E48" s="1120"/>
      <c r="F48" s="1120"/>
      <c r="G48" s="290"/>
      <c r="H48" s="290"/>
      <c r="I48" s="290"/>
      <c r="J48" s="290">
        <f>(G48+H48+I48)/3</f>
        <v>0</v>
      </c>
      <c r="K48" s="291"/>
      <c r="L48" s="164"/>
      <c r="M48" s="636"/>
      <c r="N48" s="168"/>
      <c r="O48" s="696" t="e">
        <f>(N48/L48)-100%</f>
        <v>#DIV/0!</v>
      </c>
      <c r="P48" s="697" t="e">
        <f>(N48/M48)-100%</f>
        <v>#DIV/0!</v>
      </c>
    </row>
    <row r="49" spans="1:16" ht="13.5" customHeight="1" thickBot="1" x14ac:dyDescent="0.25">
      <c r="A49" s="1364"/>
      <c r="B49" s="1365"/>
      <c r="C49" s="1365"/>
      <c r="D49" s="1365"/>
      <c r="E49" s="1365"/>
      <c r="F49" s="1365"/>
      <c r="G49" s="296"/>
      <c r="H49" s="296"/>
      <c r="I49" s="296"/>
      <c r="J49" s="296">
        <f>(G49+H49+I49)/3</f>
        <v>0</v>
      </c>
      <c r="K49" s="297"/>
      <c r="L49" s="264"/>
      <c r="M49" s="653"/>
      <c r="N49" s="265"/>
      <c r="O49" s="712" t="e">
        <f>(N49/L49)-100%</f>
        <v>#DIV/0!</v>
      </c>
      <c r="P49" s="713" t="e">
        <f>(N49/M49)-100%</f>
        <v>#DIV/0!</v>
      </c>
    </row>
    <row r="50" spans="1:16" ht="18.75" customHeight="1" thickBot="1" x14ac:dyDescent="0.25">
      <c r="A50" s="1155"/>
      <c r="B50" s="862"/>
      <c r="C50" s="862"/>
      <c r="D50" s="862"/>
      <c r="E50" s="862"/>
      <c r="F50" s="862"/>
      <c r="G50" s="862"/>
      <c r="H50" s="862"/>
      <c r="I50" s="862"/>
      <c r="J50" s="862"/>
      <c r="K50" s="862"/>
      <c r="L50" s="862"/>
      <c r="M50" s="862"/>
      <c r="N50" s="862"/>
      <c r="O50" s="862"/>
      <c r="P50" s="863"/>
    </row>
    <row r="51" spans="1:16" x14ac:dyDescent="0.2">
      <c r="A51" s="1151" t="s">
        <v>295</v>
      </c>
      <c r="B51" s="1152"/>
      <c r="C51" s="1152"/>
      <c r="D51" s="1152"/>
      <c r="E51" s="1152"/>
      <c r="F51" s="1153"/>
      <c r="G51" s="1134" t="s">
        <v>298</v>
      </c>
      <c r="H51" s="1135"/>
      <c r="I51" s="1135"/>
      <c r="J51" s="1135"/>
      <c r="K51" s="1135"/>
      <c r="L51" s="1135"/>
      <c r="M51" s="1135"/>
      <c r="N51" s="1135"/>
      <c r="O51" s="1135"/>
      <c r="P51" s="1136"/>
    </row>
    <row r="52" spans="1:16" ht="26.25" customHeight="1" x14ac:dyDescent="0.2">
      <c r="A52" s="1159" t="s">
        <v>122</v>
      </c>
      <c r="B52" s="1160"/>
      <c r="C52" s="1161"/>
      <c r="D52" s="173" t="s">
        <v>297</v>
      </c>
      <c r="E52" s="1162" t="s">
        <v>303</v>
      </c>
      <c r="F52" s="1163"/>
      <c r="G52" s="1159" t="s">
        <v>123</v>
      </c>
      <c r="H52" s="1160"/>
      <c r="I52" s="1160"/>
      <c r="J52" s="174"/>
      <c r="K52" s="174"/>
      <c r="L52" s="1173" t="s">
        <v>124</v>
      </c>
      <c r="M52" s="1161"/>
      <c r="N52" s="1160" t="s">
        <v>125</v>
      </c>
      <c r="O52" s="1160"/>
      <c r="P52" s="1174"/>
    </row>
    <row r="53" spans="1:16" x14ac:dyDescent="0.2">
      <c r="A53" s="1140" t="s">
        <v>460</v>
      </c>
      <c r="B53" s="1138"/>
      <c r="C53" s="1141"/>
      <c r="D53" s="175" t="s">
        <v>496</v>
      </c>
      <c r="E53" s="1142">
        <v>0.9</v>
      </c>
      <c r="F53" s="1139"/>
      <c r="G53" s="1140"/>
      <c r="H53" s="1138"/>
      <c r="I53" s="1138"/>
      <c r="J53" s="1138"/>
      <c r="K53" s="1141"/>
      <c r="L53" s="1154"/>
      <c r="M53" s="1363"/>
      <c r="N53" s="1137"/>
      <c r="O53" s="1138"/>
      <c r="P53" s="1139"/>
    </row>
    <row r="54" spans="1:16" x14ac:dyDescent="0.2">
      <c r="A54" s="1140"/>
      <c r="B54" s="1138"/>
      <c r="C54" s="1141"/>
      <c r="D54" s="175"/>
      <c r="E54" s="1142"/>
      <c r="F54" s="1139"/>
      <c r="G54" s="1140"/>
      <c r="H54" s="1138"/>
      <c r="I54" s="1138"/>
      <c r="J54" s="1138"/>
      <c r="K54" s="1141"/>
      <c r="L54" s="1154"/>
      <c r="M54" s="1363"/>
      <c r="N54" s="1137"/>
      <c r="O54" s="1138"/>
      <c r="P54" s="1139"/>
    </row>
    <row r="55" spans="1:16" ht="13.5" thickBot="1" x14ac:dyDescent="0.25">
      <c r="A55" s="1176"/>
      <c r="B55" s="1165"/>
      <c r="C55" s="1166"/>
      <c r="D55" s="176"/>
      <c r="E55" s="1165"/>
      <c r="F55" s="1175"/>
      <c r="G55" s="1176"/>
      <c r="H55" s="1165"/>
      <c r="I55" s="1165"/>
      <c r="J55" s="1165"/>
      <c r="K55" s="1166"/>
      <c r="L55" s="1361"/>
      <c r="M55" s="1362"/>
      <c r="N55" s="1164"/>
      <c r="O55" s="1165"/>
      <c r="P55" s="1175"/>
    </row>
    <row r="56" spans="1:16" ht="14.25" x14ac:dyDescent="0.2">
      <c r="A56" s="59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3"/>
    </row>
    <row r="57" spans="1:16" ht="15" thickBot="1" x14ac:dyDescent="0.25">
      <c r="A57" s="59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2"/>
      <c r="P57" s="24"/>
    </row>
    <row r="58" spans="1:16" ht="12.75" customHeight="1" x14ac:dyDescent="0.2">
      <c r="A58" s="1123" t="s">
        <v>83</v>
      </c>
      <c r="B58" s="1124"/>
      <c r="C58" s="1124"/>
      <c r="D58" s="1124"/>
      <c r="E58" s="1124"/>
      <c r="F58" s="1124"/>
      <c r="G58" s="1124"/>
      <c r="H58" s="1124"/>
      <c r="I58" s="1124"/>
      <c r="J58" s="1124"/>
      <c r="K58" s="1125"/>
      <c r="L58" s="1169" t="s">
        <v>15</v>
      </c>
      <c r="M58" s="1156" t="s">
        <v>14</v>
      </c>
      <c r="N58" s="1171" t="s">
        <v>85</v>
      </c>
      <c r="O58" s="1129" t="s">
        <v>279</v>
      </c>
      <c r="P58" s="1147" t="s">
        <v>278</v>
      </c>
    </row>
    <row r="59" spans="1:16" ht="16.5" customHeight="1" thickBot="1" x14ac:dyDescent="0.25">
      <c r="A59" s="1126"/>
      <c r="B59" s="1127"/>
      <c r="C59" s="1127"/>
      <c r="D59" s="1127"/>
      <c r="E59" s="1127"/>
      <c r="F59" s="1127"/>
      <c r="G59" s="1127"/>
      <c r="H59" s="1127"/>
      <c r="I59" s="1127"/>
      <c r="J59" s="1127"/>
      <c r="K59" s="1128"/>
      <c r="L59" s="1170"/>
      <c r="M59" s="1157"/>
      <c r="N59" s="1172"/>
      <c r="O59" s="1130"/>
      <c r="P59" s="1148"/>
    </row>
    <row r="60" spans="1:16" ht="16.5" customHeight="1" thickTop="1" thickBot="1" x14ac:dyDescent="0.25">
      <c r="A60" s="1131" t="s">
        <v>273</v>
      </c>
      <c r="B60" s="1132"/>
      <c r="C60" s="1132"/>
      <c r="D60" s="1132"/>
      <c r="E60" s="1132"/>
      <c r="F60" s="1132"/>
      <c r="G60" s="1132"/>
      <c r="H60" s="1132"/>
      <c r="I60" s="1132"/>
      <c r="J60" s="1132"/>
      <c r="K60" s="1133"/>
      <c r="L60" s="177"/>
      <c r="M60" s="177"/>
      <c r="N60" s="178"/>
      <c r="O60" s="177"/>
      <c r="P60" s="179"/>
    </row>
    <row r="61" spans="1:16" ht="23.25" customHeight="1" thickTop="1" thickBot="1" x14ac:dyDescent="0.25">
      <c r="A61" s="1219" t="s">
        <v>513</v>
      </c>
      <c r="B61" s="1220"/>
      <c r="C61" s="1220"/>
      <c r="D61" s="1220"/>
      <c r="E61" s="1220"/>
      <c r="F61" s="1220"/>
      <c r="G61" s="1220"/>
      <c r="H61" s="1220"/>
      <c r="I61" s="1220"/>
      <c r="J61" s="1220"/>
      <c r="K61" s="1221"/>
      <c r="L61" s="15">
        <f>L25/L26</f>
        <v>5.3608247422680409E-2</v>
      </c>
      <c r="M61" s="212">
        <f>M25/M26</f>
        <v>3.0303030303030304E-2</v>
      </c>
      <c r="N61" s="584" t="e">
        <f>N25/N26</f>
        <v>#DIV/0!</v>
      </c>
      <c r="O61" s="16" t="e">
        <f>N61-M61</f>
        <v>#DIV/0!</v>
      </c>
      <c r="P61" s="20" t="e">
        <f>IF(N61&lt;=M61,"OK","NOOK")</f>
        <v>#DIV/0!</v>
      </c>
    </row>
    <row r="62" spans="1:16" ht="24.75" customHeight="1" thickTop="1" thickBot="1" x14ac:dyDescent="0.25">
      <c r="A62" s="1231" t="s">
        <v>141</v>
      </c>
      <c r="B62" s="1232"/>
      <c r="C62" s="1232"/>
      <c r="D62" s="1232"/>
      <c r="E62" s="1232"/>
      <c r="F62" s="1232"/>
      <c r="G62" s="1232"/>
      <c r="H62" s="1232"/>
      <c r="I62" s="1232"/>
      <c r="J62" s="1232"/>
      <c r="K62" s="1233"/>
      <c r="L62" s="15">
        <f>L29/L30</f>
        <v>1</v>
      </c>
      <c r="M62" s="212">
        <f>M29/M30</f>
        <v>1</v>
      </c>
      <c r="N62" s="584" t="e">
        <f>N29/N30</f>
        <v>#DIV/0!</v>
      </c>
      <c r="O62" s="279" t="e">
        <f>N62-M62</f>
        <v>#DIV/0!</v>
      </c>
      <c r="P62" s="20" t="e">
        <f>IF(N62&lt;=M62,"OK","NOOK")</f>
        <v>#DIV/0!</v>
      </c>
    </row>
    <row r="63" spans="1:16" ht="24.75" customHeight="1" thickTop="1" thickBot="1" x14ac:dyDescent="0.25">
      <c r="A63" s="1231" t="s">
        <v>179</v>
      </c>
      <c r="B63" s="1232"/>
      <c r="C63" s="1232"/>
      <c r="D63" s="1232"/>
      <c r="E63" s="1232"/>
      <c r="F63" s="1232"/>
      <c r="G63" s="1232"/>
      <c r="H63" s="1232"/>
      <c r="I63" s="1232"/>
      <c r="J63" s="1232"/>
      <c r="K63" s="1233"/>
      <c r="L63" s="15">
        <f>L31/L32</f>
        <v>0.13517711875716212</v>
      </c>
      <c r="M63" s="212">
        <f>M31/M32</f>
        <v>0.11595521265006795</v>
      </c>
      <c r="N63" s="584" t="e">
        <f>N31/N32</f>
        <v>#DIV/0!</v>
      </c>
      <c r="O63" s="16" t="e">
        <f>N63-M63</f>
        <v>#DIV/0!</v>
      </c>
      <c r="P63" s="20" t="e">
        <f>IF(N63&gt;=M63,"OK","NOOK")</f>
        <v>#DIV/0!</v>
      </c>
    </row>
    <row r="64" spans="1:16" ht="24.75" customHeight="1" thickTop="1" thickBot="1" x14ac:dyDescent="0.25">
      <c r="A64" s="1231" t="s">
        <v>60</v>
      </c>
      <c r="B64" s="1232"/>
      <c r="C64" s="1232"/>
      <c r="D64" s="1232"/>
      <c r="E64" s="1232"/>
      <c r="F64" s="1232"/>
      <c r="G64" s="1232"/>
      <c r="H64" s="1232"/>
      <c r="I64" s="1232"/>
      <c r="J64" s="1232"/>
      <c r="K64" s="1233"/>
      <c r="L64" s="15" t="e">
        <f>L33/L34</f>
        <v>#DIV/0!</v>
      </c>
      <c r="M64" s="212" t="e">
        <f>M33/M34</f>
        <v>#DIV/0!</v>
      </c>
      <c r="N64" s="584" t="e">
        <f>N33/N34</f>
        <v>#DIV/0!</v>
      </c>
      <c r="O64" s="279" t="e">
        <f>N64-M64</f>
        <v>#DIV/0!</v>
      </c>
      <c r="P64" s="20" t="e">
        <f>IF(N64&lt;=M64,"OK","NOOK")</f>
        <v>#DIV/0!</v>
      </c>
    </row>
    <row r="65" spans="1:16" ht="15" customHeight="1" thickTop="1" thickBot="1" x14ac:dyDescent="0.25">
      <c r="A65" s="1131" t="s">
        <v>274</v>
      </c>
      <c r="B65" s="1132"/>
      <c r="C65" s="1132"/>
      <c r="D65" s="1132"/>
      <c r="E65" s="1132"/>
      <c r="F65" s="1132"/>
      <c r="G65" s="1132"/>
      <c r="H65" s="1132"/>
      <c r="I65" s="1132"/>
      <c r="J65" s="1132"/>
      <c r="K65" s="1133"/>
      <c r="L65" s="183"/>
      <c r="M65" s="184"/>
      <c r="N65" s="178"/>
      <c r="O65" s="177"/>
      <c r="P65" s="192"/>
    </row>
    <row r="66" spans="1:16" ht="25.5" customHeight="1" thickTop="1" x14ac:dyDescent="0.2">
      <c r="A66" s="1231" t="s">
        <v>120</v>
      </c>
      <c r="B66" s="1232"/>
      <c r="C66" s="1232"/>
      <c r="D66" s="1232"/>
      <c r="E66" s="1232"/>
      <c r="F66" s="1232"/>
      <c r="G66" s="1232"/>
      <c r="H66" s="1232"/>
      <c r="I66" s="1232"/>
      <c r="J66" s="1232"/>
      <c r="K66" s="1233"/>
      <c r="L66" s="293">
        <f t="shared" ref="L66:N67" si="3">L37</f>
        <v>20</v>
      </c>
      <c r="M66" s="294">
        <f t="shared" si="3"/>
        <v>20</v>
      </c>
      <c r="N66" s="597">
        <f t="shared" si="3"/>
        <v>0</v>
      </c>
      <c r="O66" s="279">
        <f>N66-M66</f>
        <v>-20</v>
      </c>
      <c r="P66" s="20" t="str">
        <f>IF(N66&lt;=M66,"OK","NOOK")</f>
        <v>OK</v>
      </c>
    </row>
    <row r="67" spans="1:16" ht="25.5" customHeight="1" thickBot="1" x14ac:dyDescent="0.25">
      <c r="A67" s="1231" t="s">
        <v>121</v>
      </c>
      <c r="B67" s="1232"/>
      <c r="C67" s="1232"/>
      <c r="D67" s="1232"/>
      <c r="E67" s="1232"/>
      <c r="F67" s="1232"/>
      <c r="G67" s="1232"/>
      <c r="H67" s="1232"/>
      <c r="I67" s="1232"/>
      <c r="J67" s="1232"/>
      <c r="K67" s="1233"/>
      <c r="L67" s="293">
        <f t="shared" si="3"/>
        <v>20</v>
      </c>
      <c r="M67" s="294">
        <f t="shared" si="3"/>
        <v>20</v>
      </c>
      <c r="N67" s="597">
        <f t="shared" si="3"/>
        <v>0</v>
      </c>
      <c r="O67" s="279">
        <f>N67-M67</f>
        <v>-20</v>
      </c>
      <c r="P67" s="20" t="str">
        <f>IF(N67&lt;=M67,"OK","NOOK")</f>
        <v>OK</v>
      </c>
    </row>
    <row r="68" spans="1:16" ht="25.5" customHeight="1" thickTop="1" thickBot="1" x14ac:dyDescent="0.25">
      <c r="A68" s="1253" t="s">
        <v>175</v>
      </c>
      <c r="B68" s="1220"/>
      <c r="C68" s="1220"/>
      <c r="D68" s="1220"/>
      <c r="E68" s="1220"/>
      <c r="F68" s="1220"/>
      <c r="G68" s="1220"/>
      <c r="H68" s="1220"/>
      <c r="I68" s="1220"/>
      <c r="J68" s="1220"/>
      <c r="K68" s="1221"/>
      <c r="L68" s="293">
        <f>L39</f>
        <v>1</v>
      </c>
      <c r="M68" s="294">
        <f>M39</f>
        <v>1</v>
      </c>
      <c r="N68" s="597">
        <f>N39</f>
        <v>0</v>
      </c>
      <c r="O68" s="279">
        <f>N68-M68</f>
        <v>-1</v>
      </c>
      <c r="P68" s="20" t="str">
        <f>IF(N68&lt;=M68,"OK","NOOK")</f>
        <v>OK</v>
      </c>
    </row>
    <row r="69" spans="1:16" ht="15" customHeight="1" thickTop="1" thickBot="1" x14ac:dyDescent="0.25">
      <c r="A69" s="1131" t="s">
        <v>275</v>
      </c>
      <c r="B69" s="1132"/>
      <c r="C69" s="1132"/>
      <c r="D69" s="1132"/>
      <c r="E69" s="1132"/>
      <c r="F69" s="1132"/>
      <c r="G69" s="1132"/>
      <c r="H69" s="1132"/>
      <c r="I69" s="1132"/>
      <c r="J69" s="1132"/>
      <c r="K69" s="1133"/>
      <c r="L69" s="190"/>
      <c r="M69" s="191"/>
      <c r="N69" s="178"/>
      <c r="O69" s="177"/>
      <c r="P69" s="192"/>
    </row>
    <row r="70" spans="1:16" ht="23.25" customHeight="1" thickTop="1" x14ac:dyDescent="0.2">
      <c r="A70" s="1240" t="s">
        <v>486</v>
      </c>
      <c r="B70" s="1229"/>
      <c r="C70" s="1229"/>
      <c r="D70" s="1229"/>
      <c r="E70" s="1229"/>
      <c r="F70" s="1229"/>
      <c r="G70" s="1229"/>
      <c r="H70" s="1229"/>
      <c r="I70" s="1229"/>
      <c r="J70" s="1241"/>
      <c r="K70" s="1242"/>
      <c r="L70" s="193">
        <f>L41/L24</f>
        <v>34.548076642335772</v>
      </c>
      <c r="M70" s="756">
        <f>M41/M24</f>
        <v>40.747835820895524</v>
      </c>
      <c r="N70" s="582" t="e">
        <f>N41/N24</f>
        <v>#DIV/0!</v>
      </c>
      <c r="O70" s="193" t="e">
        <f>N70-M70</f>
        <v>#DIV/0!</v>
      </c>
      <c r="P70" s="20" t="e">
        <f>IF(N70&lt;=M70,"OK","NOOK")</f>
        <v>#DIV/0!</v>
      </c>
    </row>
    <row r="71" spans="1:16" ht="24.75" hidden="1" customHeight="1" thickTop="1" x14ac:dyDescent="0.2">
      <c r="A71" s="1231" t="s">
        <v>177</v>
      </c>
      <c r="B71" s="1232"/>
      <c r="C71" s="1232"/>
      <c r="D71" s="1232"/>
      <c r="E71" s="1232"/>
      <c r="F71" s="1232"/>
      <c r="G71" s="1232"/>
      <c r="H71" s="1232"/>
      <c r="I71" s="1232"/>
      <c r="J71" s="1232"/>
      <c r="K71" s="1233"/>
      <c r="L71" s="193">
        <f>L43/L44</f>
        <v>3.2467532467532467</v>
      </c>
      <c r="M71" s="194">
        <f>M43/M44</f>
        <v>3.2467532467532467</v>
      </c>
      <c r="N71" s="582" t="e">
        <f>N43/N44</f>
        <v>#DIV/0!</v>
      </c>
      <c r="O71" s="193" t="e">
        <f>N71-M71</f>
        <v>#DIV/0!</v>
      </c>
      <c r="P71" s="239" t="e">
        <f>IF(N71&lt;=M71,"OK","NOOK")</f>
        <v>#DIV/0!</v>
      </c>
    </row>
    <row r="72" spans="1:16" ht="24.75" customHeight="1" x14ac:dyDescent="0.2">
      <c r="A72" s="1231"/>
      <c r="B72" s="1232"/>
      <c r="C72" s="1232"/>
      <c r="D72" s="1232"/>
      <c r="E72" s="1232"/>
      <c r="F72" s="1232"/>
      <c r="G72" s="1232"/>
      <c r="H72" s="1232"/>
      <c r="I72" s="1232"/>
      <c r="J72" s="1232"/>
      <c r="K72" s="1233"/>
      <c r="L72" s="16"/>
      <c r="M72" s="181"/>
      <c r="N72" s="579"/>
      <c r="O72" s="16"/>
      <c r="P72" s="20"/>
    </row>
    <row r="73" spans="1:16" ht="24.75" customHeight="1" thickBot="1" x14ac:dyDescent="0.25">
      <c r="A73" s="1231"/>
      <c r="B73" s="1232"/>
      <c r="C73" s="1232"/>
      <c r="D73" s="1232"/>
      <c r="E73" s="1232"/>
      <c r="F73" s="1232"/>
      <c r="G73" s="1232"/>
      <c r="H73" s="1232"/>
      <c r="I73" s="1232"/>
      <c r="J73" s="1232"/>
      <c r="K73" s="1233"/>
      <c r="L73" s="16"/>
      <c r="M73" s="181"/>
      <c r="N73" s="579"/>
      <c r="O73" s="16"/>
      <c r="P73" s="20"/>
    </row>
    <row r="74" spans="1:16" ht="14.25" customHeight="1" thickTop="1" thickBot="1" x14ac:dyDescent="0.25">
      <c r="A74" s="1131" t="s">
        <v>276</v>
      </c>
      <c r="B74" s="1132"/>
      <c r="C74" s="1132"/>
      <c r="D74" s="1132"/>
      <c r="E74" s="1132"/>
      <c r="F74" s="1132"/>
      <c r="G74" s="1132"/>
      <c r="H74" s="1132"/>
      <c r="I74" s="1132"/>
      <c r="J74" s="1132"/>
      <c r="K74" s="1132"/>
      <c r="L74" s="269"/>
      <c r="M74" s="270"/>
      <c r="N74" s="196"/>
      <c r="O74" s="241"/>
      <c r="P74" s="271"/>
    </row>
    <row r="75" spans="1:16" ht="24.75" customHeight="1" thickTop="1" x14ac:dyDescent="0.2">
      <c r="A75" s="1228"/>
      <c r="B75" s="1229"/>
      <c r="C75" s="1229"/>
      <c r="D75" s="1229"/>
      <c r="E75" s="1229"/>
      <c r="F75" s="1229"/>
      <c r="G75" s="1229"/>
      <c r="H75" s="1229"/>
      <c r="I75" s="1229"/>
      <c r="J75" s="1229"/>
      <c r="K75" s="1230"/>
      <c r="L75" s="85"/>
      <c r="M75" s="289"/>
      <c r="N75" s="584"/>
      <c r="O75" s="15"/>
      <c r="P75" s="14"/>
    </row>
    <row r="76" spans="1:16" ht="22.5" customHeight="1" thickBot="1" x14ac:dyDescent="0.25">
      <c r="A76" s="1225"/>
      <c r="B76" s="1226"/>
      <c r="C76" s="1226"/>
      <c r="D76" s="1226"/>
      <c r="E76" s="1226"/>
      <c r="F76" s="1226"/>
      <c r="G76" s="1226"/>
      <c r="H76" s="1226"/>
      <c r="I76" s="1226"/>
      <c r="J76" s="1226"/>
      <c r="K76" s="1227"/>
      <c r="L76" s="198"/>
      <c r="M76" s="199"/>
      <c r="N76" s="585"/>
      <c r="O76" s="200"/>
      <c r="P76" s="201"/>
    </row>
    <row r="77" spans="1:16" ht="19.5" customHeight="1" thickBot="1" x14ac:dyDescent="0.25">
      <c r="A77" s="1222" t="s">
        <v>294</v>
      </c>
      <c r="B77" s="1223"/>
      <c r="C77" s="1223"/>
      <c r="D77" s="1223"/>
      <c r="E77" s="1223"/>
      <c r="F77" s="1223"/>
      <c r="G77" s="1223"/>
      <c r="H77" s="1223"/>
      <c r="I77" s="1223"/>
      <c r="J77" s="1223"/>
      <c r="K77" s="1223"/>
      <c r="L77" s="1223"/>
      <c r="M77" s="1223"/>
      <c r="N77" s="1223"/>
      <c r="O77" s="1223"/>
      <c r="P77" s="1224"/>
    </row>
    <row r="78" spans="1:16" ht="36" customHeight="1" x14ac:dyDescent="0.2">
      <c r="A78" s="1213"/>
      <c r="B78" s="1214"/>
      <c r="C78" s="1214"/>
      <c r="D78" s="1214"/>
      <c r="E78" s="1214"/>
      <c r="F78" s="1214"/>
      <c r="G78" s="1214"/>
      <c r="H78" s="1214"/>
      <c r="I78" s="1214"/>
      <c r="J78" s="1214"/>
      <c r="K78" s="1214"/>
      <c r="L78" s="1214"/>
      <c r="M78" s="1214"/>
      <c r="N78" s="1214"/>
      <c r="O78" s="1214"/>
      <c r="P78" s="1215"/>
    </row>
    <row r="79" spans="1:16" ht="82.5" customHeight="1" thickBot="1" x14ac:dyDescent="0.25">
      <c r="A79" s="1216"/>
      <c r="B79" s="1217"/>
      <c r="C79" s="1217"/>
      <c r="D79" s="1217"/>
      <c r="E79" s="1217"/>
      <c r="F79" s="1217"/>
      <c r="G79" s="1217"/>
      <c r="H79" s="1217"/>
      <c r="I79" s="1217"/>
      <c r="J79" s="1217"/>
      <c r="K79" s="1217"/>
      <c r="L79" s="1217"/>
      <c r="M79" s="1217"/>
      <c r="N79" s="1217"/>
      <c r="O79" s="1217"/>
      <c r="P79" s="1218"/>
    </row>
    <row r="80" spans="1:16" ht="21" hidden="1" customHeight="1" x14ac:dyDescent="0.2">
      <c r="A80" s="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7"/>
    </row>
  </sheetData>
  <sheetProtection selectLockedCells="1"/>
  <mergeCells count="108">
    <mergeCell ref="Q43:U43"/>
    <mergeCell ref="Q44:U44"/>
    <mergeCell ref="Q32:U32"/>
    <mergeCell ref="Q33:U33"/>
    <mergeCell ref="Q34:U34"/>
    <mergeCell ref="Q41:U41"/>
    <mergeCell ref="Q24:U24"/>
    <mergeCell ref="Q25:U25"/>
    <mergeCell ref="Q26:U26"/>
    <mergeCell ref="Q27:U27"/>
    <mergeCell ref="Q28:U28"/>
    <mergeCell ref="Q29:U29"/>
    <mergeCell ref="Q30:U30"/>
    <mergeCell ref="Q31:U31"/>
    <mergeCell ref="Q42:U42"/>
    <mergeCell ref="A20:P20"/>
    <mergeCell ref="A17:P17"/>
    <mergeCell ref="A18:P18"/>
    <mergeCell ref="A11:P11"/>
    <mergeCell ref="G40:P40"/>
    <mergeCell ref="L52:M52"/>
    <mergeCell ref="L55:M55"/>
    <mergeCell ref="N55:P55"/>
    <mergeCell ref="G53:K53"/>
    <mergeCell ref="N53:P53"/>
    <mergeCell ref="N54:P54"/>
    <mergeCell ref="L53:M53"/>
    <mergeCell ref="A55:C55"/>
    <mergeCell ref="E55:F55"/>
    <mergeCell ref="G55:K55"/>
    <mergeCell ref="A50:P50"/>
    <mergeCell ref="A54:C54"/>
    <mergeCell ref="E54:F54"/>
    <mergeCell ref="L54:M54"/>
    <mergeCell ref="G54:K54"/>
    <mergeCell ref="A53:C53"/>
    <mergeCell ref="E53:F53"/>
    <mergeCell ref="A49:F49"/>
    <mergeCell ref="A25:F25"/>
    <mergeCell ref="N58:N59"/>
    <mergeCell ref="M58:M59"/>
    <mergeCell ref="P58:P59"/>
    <mergeCell ref="L58:L59"/>
    <mergeCell ref="O58:O59"/>
    <mergeCell ref="A58:K59"/>
    <mergeCell ref="A1:N1"/>
    <mergeCell ref="G23:P23"/>
    <mergeCell ref="A22:F22"/>
    <mergeCell ref="A23:F23"/>
    <mergeCell ref="A2:P2"/>
    <mergeCell ref="A8:P8"/>
    <mergeCell ref="A9:P10"/>
    <mergeCell ref="E4:J4"/>
    <mergeCell ref="A12:P16"/>
    <mergeCell ref="E5:J5"/>
    <mergeCell ref="A52:C52"/>
    <mergeCell ref="E52:F52"/>
    <mergeCell ref="G52:I52"/>
    <mergeCell ref="G51:P51"/>
    <mergeCell ref="N52:P52"/>
    <mergeCell ref="A51:F51"/>
    <mergeCell ref="E6:J6"/>
    <mergeCell ref="A19:P19"/>
    <mergeCell ref="A78:P79"/>
    <mergeCell ref="A69:K69"/>
    <mergeCell ref="A61:K61"/>
    <mergeCell ref="A77:P77"/>
    <mergeCell ref="A74:K74"/>
    <mergeCell ref="A76:K76"/>
    <mergeCell ref="A75:K75"/>
    <mergeCell ref="A62:K62"/>
    <mergeCell ref="A63:K63"/>
    <mergeCell ref="A73:K73"/>
    <mergeCell ref="A21:P21"/>
    <mergeCell ref="A47:F47"/>
    <mergeCell ref="G47:P47"/>
    <mergeCell ref="A48:F48"/>
    <mergeCell ref="A33:F33"/>
    <mergeCell ref="A24:F24"/>
    <mergeCell ref="A26:F26"/>
    <mergeCell ref="G36:P36"/>
    <mergeCell ref="A46:F46"/>
    <mergeCell ref="A29:F29"/>
    <mergeCell ref="A27:F27"/>
    <mergeCell ref="A28:F28"/>
    <mergeCell ref="A38:F38"/>
    <mergeCell ref="A39:F39"/>
    <mergeCell ref="A42:F42"/>
    <mergeCell ref="A37:F37"/>
    <mergeCell ref="A41:F41"/>
    <mergeCell ref="A36:F36"/>
    <mergeCell ref="A45:F45"/>
    <mergeCell ref="A40:F40"/>
    <mergeCell ref="A30:F30"/>
    <mergeCell ref="A31:F31"/>
    <mergeCell ref="A32:F32"/>
    <mergeCell ref="A34:F34"/>
    <mergeCell ref="A43:F43"/>
    <mergeCell ref="A44:F44"/>
    <mergeCell ref="A72:K72"/>
    <mergeCell ref="A64:K64"/>
    <mergeCell ref="A68:K68"/>
    <mergeCell ref="A66:K66"/>
    <mergeCell ref="A67:K67"/>
    <mergeCell ref="A70:K70"/>
    <mergeCell ref="A65:K65"/>
    <mergeCell ref="A71:K71"/>
    <mergeCell ref="A60:K60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52" orientation="portrait"/>
  <headerFooter alignWithMargins="0">
    <oddHeader>&amp;CComune di Miagliano</oddHeader>
    <oddFooter>&amp;R&amp;8&amp;P</oddFooter>
  </headerFooter>
  <rowBreaks count="1" manualBreakCount="1">
    <brk id="7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7">
    <tabColor rgb="FFFFFF00"/>
    <pageSetUpPr fitToPage="1"/>
  </sheetPr>
  <dimension ref="A1:U84"/>
  <sheetViews>
    <sheetView topLeftCell="A20" zoomScale="110" zoomScaleNormal="110" workbookViewId="0">
      <selection activeCell="M39" sqref="M39"/>
    </sheetView>
  </sheetViews>
  <sheetFormatPr defaultColWidth="9.140625" defaultRowHeight="12.75" x14ac:dyDescent="0.2"/>
  <cols>
    <col min="1" max="6" width="9.140625" style="143"/>
    <col min="7" max="7" width="10.7109375" style="143" bestFit="1" customWidth="1"/>
    <col min="8" max="8" width="10.7109375" style="143" customWidth="1"/>
    <col min="9" max="9" width="10.42578125" style="143" customWidth="1"/>
    <col min="10" max="10" width="0.28515625" style="143" hidden="1" customWidth="1"/>
    <col min="11" max="11" width="9.140625" style="143" hidden="1" customWidth="1"/>
    <col min="12" max="12" width="11.7109375" style="143" customWidth="1"/>
    <col min="13" max="13" width="12.28515625" style="143" customWidth="1"/>
    <col min="14" max="14" width="11.7109375" style="143" customWidth="1"/>
    <col min="15" max="15" width="11.42578125" style="143" customWidth="1"/>
    <col min="16" max="16" width="11" style="143" customWidth="1"/>
    <col min="17" max="16384" width="9.140625" style="143"/>
  </cols>
  <sheetData>
    <row r="1" spans="1:16" ht="21.75" customHeight="1" thickBot="1" x14ac:dyDescent="0.25">
      <c r="A1" s="1177"/>
      <c r="B1" s="1178"/>
      <c r="C1" s="1178"/>
      <c r="D1" s="1178"/>
      <c r="E1" s="1178"/>
      <c r="F1" s="1178"/>
      <c r="G1" s="1178"/>
      <c r="H1" s="1178"/>
      <c r="I1" s="1178"/>
      <c r="J1" s="1178"/>
      <c r="K1" s="1178"/>
      <c r="L1" s="1178"/>
      <c r="M1" s="1178"/>
      <c r="N1" s="1178"/>
      <c r="O1" s="575" t="s">
        <v>284</v>
      </c>
      <c r="P1" s="576">
        <f>Caratteristiche!N1</f>
        <v>2023</v>
      </c>
    </row>
    <row r="2" spans="1:16" ht="24.75" customHeight="1" x14ac:dyDescent="0.2">
      <c r="A2" s="1184" t="s">
        <v>285</v>
      </c>
      <c r="B2" s="1185"/>
      <c r="C2" s="1185"/>
      <c r="D2" s="1185"/>
      <c r="E2" s="1185"/>
      <c r="F2" s="1185"/>
      <c r="G2" s="1185"/>
      <c r="H2" s="1185"/>
      <c r="I2" s="1185"/>
      <c r="J2" s="1185"/>
      <c r="K2" s="1185"/>
      <c r="L2" s="1185"/>
      <c r="M2" s="1185"/>
      <c r="N2" s="1185"/>
      <c r="O2" s="1186"/>
      <c r="P2" s="1187"/>
    </row>
    <row r="3" spans="1:16" x14ac:dyDescent="0.2">
      <c r="A3" s="144"/>
      <c r="P3" s="145"/>
    </row>
    <row r="4" spans="1:16" x14ac:dyDescent="0.2">
      <c r="A4" s="144" t="s">
        <v>286</v>
      </c>
      <c r="E4" s="1197" t="s">
        <v>299</v>
      </c>
      <c r="F4" s="1197"/>
      <c r="G4" s="1197"/>
      <c r="H4" s="1197"/>
      <c r="I4" s="1197"/>
      <c r="J4" s="1197"/>
      <c r="P4" s="146"/>
    </row>
    <row r="5" spans="1:16" x14ac:dyDescent="0.2">
      <c r="A5" s="144" t="s">
        <v>287</v>
      </c>
      <c r="E5" s="1197" t="s">
        <v>287</v>
      </c>
      <c r="F5" s="1197"/>
      <c r="G5" s="1197"/>
      <c r="H5" s="1197"/>
      <c r="I5" s="1197"/>
      <c r="J5" s="1197"/>
      <c r="P5" s="146"/>
    </row>
    <row r="6" spans="1:16" x14ac:dyDescent="0.2">
      <c r="A6" s="144" t="s">
        <v>288</v>
      </c>
      <c r="E6" s="1197" t="s">
        <v>300</v>
      </c>
      <c r="F6" s="1197"/>
      <c r="G6" s="1197"/>
      <c r="H6" s="1197"/>
      <c r="I6" s="1197"/>
      <c r="J6" s="1197"/>
      <c r="P6" s="146"/>
    </row>
    <row r="7" spans="1:16" ht="13.5" thickBot="1" x14ac:dyDescent="0.25">
      <c r="A7" s="147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9"/>
    </row>
    <row r="8" spans="1:16" x14ac:dyDescent="0.2">
      <c r="A8" s="1188" t="s">
        <v>395</v>
      </c>
      <c r="B8" s="1189"/>
      <c r="C8" s="1189"/>
      <c r="D8" s="1189"/>
      <c r="E8" s="1189"/>
      <c r="F8" s="1189"/>
      <c r="G8" s="1189"/>
      <c r="H8" s="1189"/>
      <c r="I8" s="1189"/>
      <c r="J8" s="1189"/>
      <c r="K8" s="1189"/>
      <c r="L8" s="1189"/>
      <c r="M8" s="1189"/>
      <c r="N8" s="1189"/>
      <c r="O8" s="1189"/>
      <c r="P8" s="1190"/>
    </row>
    <row r="9" spans="1:16" ht="12.75" customHeight="1" x14ac:dyDescent="0.2">
      <c r="A9" s="1191" t="s">
        <v>0</v>
      </c>
      <c r="B9" s="1192"/>
      <c r="C9" s="1192"/>
      <c r="D9" s="1192"/>
      <c r="E9" s="1192"/>
      <c r="F9" s="1192"/>
      <c r="G9" s="1192"/>
      <c r="H9" s="1192"/>
      <c r="I9" s="1192"/>
      <c r="J9" s="1192"/>
      <c r="K9" s="1192"/>
      <c r="L9" s="1192"/>
      <c r="M9" s="1192"/>
      <c r="N9" s="1192"/>
      <c r="O9" s="1192"/>
      <c r="P9" s="1193"/>
    </row>
    <row r="10" spans="1:16" x14ac:dyDescent="0.2">
      <c r="A10" s="1194"/>
      <c r="B10" s="1195"/>
      <c r="C10" s="1195"/>
      <c r="D10" s="1195"/>
      <c r="E10" s="1195"/>
      <c r="F10" s="1195"/>
      <c r="G10" s="1195"/>
      <c r="H10" s="1195"/>
      <c r="I10" s="1195"/>
      <c r="J10" s="1195"/>
      <c r="K10" s="1195"/>
      <c r="L10" s="1195"/>
      <c r="M10" s="1195"/>
      <c r="N10" s="1195"/>
      <c r="O10" s="1195"/>
      <c r="P10" s="1196"/>
    </row>
    <row r="11" spans="1:16" x14ac:dyDescent="0.2">
      <c r="A11" s="1206" t="s">
        <v>296</v>
      </c>
      <c r="B11" s="1207"/>
      <c r="C11" s="1207"/>
      <c r="D11" s="1207"/>
      <c r="E11" s="1207"/>
      <c r="F11" s="1207"/>
      <c r="G11" s="1207"/>
      <c r="H11" s="1207"/>
      <c r="I11" s="1207"/>
      <c r="J11" s="1207"/>
      <c r="K11" s="1207"/>
      <c r="L11" s="1207"/>
      <c r="M11" s="1207"/>
      <c r="N11" s="1207"/>
      <c r="O11" s="1207"/>
      <c r="P11" s="1208"/>
    </row>
    <row r="12" spans="1:16" ht="14.25" customHeight="1" x14ac:dyDescent="0.2">
      <c r="A12" s="1191" t="s">
        <v>1</v>
      </c>
      <c r="B12" s="1198"/>
      <c r="C12" s="1198"/>
      <c r="D12" s="1198"/>
      <c r="E12" s="1198"/>
      <c r="F12" s="1198"/>
      <c r="G12" s="1198"/>
      <c r="H12" s="1198"/>
      <c r="I12" s="1198"/>
      <c r="J12" s="1198"/>
      <c r="K12" s="1198"/>
      <c r="L12" s="1198"/>
      <c r="M12" s="1198"/>
      <c r="N12" s="1198"/>
      <c r="O12" s="1198"/>
      <c r="P12" s="1199"/>
    </row>
    <row r="13" spans="1:16" ht="14.25" customHeight="1" x14ac:dyDescent="0.2">
      <c r="A13" s="1200"/>
      <c r="B13" s="1201"/>
      <c r="C13" s="1201"/>
      <c r="D13" s="1201"/>
      <c r="E13" s="1201"/>
      <c r="F13" s="1201"/>
      <c r="G13" s="1201"/>
      <c r="H13" s="1201"/>
      <c r="I13" s="1201"/>
      <c r="J13" s="1201"/>
      <c r="K13" s="1201"/>
      <c r="L13" s="1201"/>
      <c r="M13" s="1201"/>
      <c r="N13" s="1201"/>
      <c r="O13" s="1201"/>
      <c r="P13" s="1202"/>
    </row>
    <row r="14" spans="1:16" ht="14.25" customHeight="1" x14ac:dyDescent="0.2">
      <c r="A14" s="1200"/>
      <c r="B14" s="1201"/>
      <c r="C14" s="1201"/>
      <c r="D14" s="1201"/>
      <c r="E14" s="1201"/>
      <c r="F14" s="1201"/>
      <c r="G14" s="1201"/>
      <c r="H14" s="1201"/>
      <c r="I14" s="1201"/>
      <c r="J14" s="1201"/>
      <c r="K14" s="1201"/>
      <c r="L14" s="1201"/>
      <c r="M14" s="1201"/>
      <c r="N14" s="1201"/>
      <c r="O14" s="1201"/>
      <c r="P14" s="1202"/>
    </row>
    <row r="15" spans="1:16" ht="14.25" customHeight="1" x14ac:dyDescent="0.2">
      <c r="A15" s="1200"/>
      <c r="B15" s="1201"/>
      <c r="C15" s="1201"/>
      <c r="D15" s="1201"/>
      <c r="E15" s="1201"/>
      <c r="F15" s="1201"/>
      <c r="G15" s="1201"/>
      <c r="H15" s="1201"/>
      <c r="I15" s="1201"/>
      <c r="J15" s="1201"/>
      <c r="K15" s="1201"/>
      <c r="L15" s="1201"/>
      <c r="M15" s="1201"/>
      <c r="N15" s="1201"/>
      <c r="O15" s="1201"/>
      <c r="P15" s="1202"/>
    </row>
    <row r="16" spans="1:16" ht="14.25" customHeight="1" x14ac:dyDescent="0.2">
      <c r="A16" s="1203"/>
      <c r="B16" s="1204"/>
      <c r="C16" s="1204"/>
      <c r="D16" s="1204"/>
      <c r="E16" s="1204"/>
      <c r="F16" s="1204"/>
      <c r="G16" s="1204"/>
      <c r="H16" s="1204"/>
      <c r="I16" s="1204"/>
      <c r="J16" s="1204"/>
      <c r="K16" s="1204"/>
      <c r="L16" s="1204"/>
      <c r="M16" s="1204"/>
      <c r="N16" s="1204"/>
      <c r="O16" s="1204"/>
      <c r="P16" s="1205"/>
    </row>
    <row r="17" spans="1:21" ht="14.25" customHeight="1" x14ac:dyDescent="0.2">
      <c r="A17" s="1206" t="s">
        <v>94</v>
      </c>
      <c r="B17" s="1207"/>
      <c r="C17" s="1207"/>
      <c r="D17" s="1207"/>
      <c r="E17" s="1207"/>
      <c r="F17" s="1207"/>
      <c r="G17" s="1207"/>
      <c r="H17" s="1207"/>
      <c r="I17" s="1207"/>
      <c r="J17" s="1207"/>
      <c r="K17" s="1207"/>
      <c r="L17" s="1207"/>
      <c r="M17" s="1207"/>
      <c r="N17" s="1207"/>
      <c r="O17" s="1207"/>
      <c r="P17" s="1208"/>
    </row>
    <row r="18" spans="1:21" ht="54" customHeight="1" x14ac:dyDescent="0.2">
      <c r="A18" s="1245" t="s">
        <v>95</v>
      </c>
      <c r="B18" s="1246"/>
      <c r="C18" s="1246"/>
      <c r="D18" s="1246"/>
      <c r="E18" s="1246"/>
      <c r="F18" s="1246"/>
      <c r="G18" s="1246"/>
      <c r="H18" s="1246"/>
      <c r="I18" s="1246"/>
      <c r="J18" s="1246"/>
      <c r="K18" s="1246"/>
      <c r="L18" s="1246"/>
      <c r="M18" s="1246"/>
      <c r="N18" s="1246"/>
      <c r="O18" s="1246"/>
      <c r="P18" s="1247"/>
    </row>
    <row r="19" spans="1:21" ht="14.25" customHeight="1" x14ac:dyDescent="0.2">
      <c r="A19" s="1206" t="s">
        <v>96</v>
      </c>
      <c r="B19" s="1207"/>
      <c r="C19" s="1207"/>
      <c r="D19" s="1207"/>
      <c r="E19" s="1207"/>
      <c r="F19" s="1207"/>
      <c r="G19" s="1207"/>
      <c r="H19" s="1207"/>
      <c r="I19" s="1207"/>
      <c r="J19" s="1207"/>
      <c r="K19" s="1207"/>
      <c r="L19" s="1207"/>
      <c r="M19" s="1207"/>
      <c r="N19" s="1207"/>
      <c r="O19" s="1207"/>
      <c r="P19" s="1208"/>
    </row>
    <row r="20" spans="1:21" ht="26.25" customHeight="1" thickBot="1" x14ac:dyDescent="0.25">
      <c r="A20" s="1191" t="s">
        <v>202</v>
      </c>
      <c r="B20" s="1192"/>
      <c r="C20" s="1192"/>
      <c r="D20" s="1192"/>
      <c r="E20" s="1192"/>
      <c r="F20" s="1192"/>
      <c r="G20" s="1192"/>
      <c r="H20" s="1192"/>
      <c r="I20" s="1192"/>
      <c r="J20" s="1192"/>
      <c r="K20" s="1192"/>
      <c r="L20" s="1192"/>
      <c r="M20" s="1192"/>
      <c r="N20" s="1192"/>
      <c r="O20" s="1192"/>
      <c r="P20" s="1193"/>
    </row>
    <row r="21" spans="1:21" ht="13.5" customHeight="1" thickBot="1" x14ac:dyDescent="0.25">
      <c r="A21" s="1209" t="s">
        <v>289</v>
      </c>
      <c r="B21" s="1210"/>
      <c r="C21" s="1210"/>
      <c r="D21" s="1210"/>
      <c r="E21" s="1210"/>
      <c r="F21" s="1210"/>
      <c r="G21" s="1210"/>
      <c r="H21" s="1210"/>
      <c r="I21" s="1210"/>
      <c r="J21" s="1210"/>
      <c r="K21" s="1210"/>
      <c r="L21" s="1210"/>
      <c r="M21" s="1210"/>
      <c r="N21" s="1210"/>
      <c r="O21" s="1211"/>
      <c r="P21" s="1212"/>
    </row>
    <row r="22" spans="1:21" ht="49.5" customHeight="1" x14ac:dyDescent="0.2">
      <c r="A22" s="1182"/>
      <c r="B22" s="1183"/>
      <c r="C22" s="1183"/>
      <c r="D22" s="1183"/>
      <c r="E22" s="1183"/>
      <c r="F22" s="1183"/>
      <c r="G22" s="150">
        <f>P1-3</f>
        <v>2020</v>
      </c>
      <c r="H22" s="150">
        <f>P1-2</f>
        <v>2021</v>
      </c>
      <c r="I22" s="150">
        <f>P1-1</f>
        <v>2022</v>
      </c>
      <c r="J22" s="151" t="s">
        <v>301</v>
      </c>
      <c r="K22" s="152" t="s">
        <v>277</v>
      </c>
      <c r="L22" s="153" t="s">
        <v>301</v>
      </c>
      <c r="M22" s="621" t="s">
        <v>518</v>
      </c>
      <c r="N22" s="34" t="s">
        <v>519</v>
      </c>
      <c r="O22" s="154" t="s">
        <v>16</v>
      </c>
      <c r="P22" s="155" t="s">
        <v>84</v>
      </c>
    </row>
    <row r="23" spans="1:21" ht="12.75" customHeight="1" x14ac:dyDescent="0.2">
      <c r="A23" s="1143" t="s">
        <v>290</v>
      </c>
      <c r="B23" s="1144"/>
      <c r="C23" s="1144"/>
      <c r="D23" s="1144"/>
      <c r="E23" s="1144"/>
      <c r="F23" s="1144"/>
      <c r="G23" s="1179"/>
      <c r="H23" s="1179"/>
      <c r="I23" s="1179"/>
      <c r="J23" s="1179"/>
      <c r="K23" s="1179"/>
      <c r="L23" s="1179"/>
      <c r="M23" s="1179"/>
      <c r="N23" s="1179"/>
      <c r="O23" s="1179"/>
      <c r="P23" s="1181"/>
    </row>
    <row r="24" spans="1:21" ht="12.75" customHeight="1" x14ac:dyDescent="0.2">
      <c r="A24" s="1249" t="s">
        <v>272</v>
      </c>
      <c r="B24" s="1250"/>
      <c r="C24" s="1250"/>
      <c r="D24" s="1250"/>
      <c r="E24" s="1250"/>
      <c r="F24" s="1250"/>
      <c r="G24" s="762">
        <v>565</v>
      </c>
      <c r="H24" s="762">
        <v>547</v>
      </c>
      <c r="I24" s="762">
        <v>532</v>
      </c>
      <c r="J24" s="763">
        <f>(G24+H24+I24)/3</f>
        <v>548</v>
      </c>
      <c r="K24" s="764"/>
      <c r="L24" s="765">
        <f>(G24+H24+I24)/3</f>
        <v>548</v>
      </c>
      <c r="M24" s="766">
        <v>536</v>
      </c>
      <c r="N24" s="767"/>
      <c r="O24" s="692"/>
      <c r="P24" s="693"/>
      <c r="Q24" s="1250"/>
      <c r="R24" s="1250"/>
      <c r="S24" s="1250"/>
      <c r="T24" s="1250"/>
      <c r="U24" s="1250"/>
    </row>
    <row r="25" spans="1:21" ht="11.25" customHeight="1" x14ac:dyDescent="0.2">
      <c r="A25" s="1119" t="s">
        <v>401</v>
      </c>
      <c r="B25" s="1120"/>
      <c r="C25" s="1120"/>
      <c r="D25" s="1120"/>
      <c r="E25" s="1120"/>
      <c r="F25" s="1120"/>
      <c r="G25" s="762">
        <v>1</v>
      </c>
      <c r="H25" s="762">
        <v>1</v>
      </c>
      <c r="I25" s="762">
        <v>1</v>
      </c>
      <c r="J25" s="768">
        <f t="shared" ref="J25:J30" si="0">(G25+H25+I25)/3</f>
        <v>1</v>
      </c>
      <c r="K25" s="769"/>
      <c r="L25" s="770">
        <f t="shared" ref="L25:L30" si="1">(G25+H25+I25)/3</f>
        <v>1</v>
      </c>
      <c r="M25" s="771">
        <v>1</v>
      </c>
      <c r="N25" s="772"/>
      <c r="O25" s="696">
        <f t="shared" ref="O25:O30" si="2">(N25/L25)-100%</f>
        <v>-1</v>
      </c>
      <c r="P25" s="697">
        <f t="shared" ref="P25:P30" si="3">(N25/M25)-100%</f>
        <v>-1</v>
      </c>
      <c r="Q25" s="1120"/>
      <c r="R25" s="1120"/>
      <c r="S25" s="1120"/>
      <c r="T25" s="1120"/>
      <c r="U25" s="1120"/>
    </row>
    <row r="26" spans="1:21" ht="12.75" customHeight="1" x14ac:dyDescent="0.2">
      <c r="A26" s="1121" t="s">
        <v>501</v>
      </c>
      <c r="B26" s="1122"/>
      <c r="C26" s="1122"/>
      <c r="D26" s="1122"/>
      <c r="E26" s="1122"/>
      <c r="F26" s="1122"/>
      <c r="G26" s="762">
        <v>5</v>
      </c>
      <c r="H26" s="762">
        <v>6</v>
      </c>
      <c r="I26" s="762">
        <v>7</v>
      </c>
      <c r="J26" s="768">
        <f t="shared" si="0"/>
        <v>6</v>
      </c>
      <c r="K26" s="769"/>
      <c r="L26" s="770">
        <f>(G26+H26+I26)/3</f>
        <v>6</v>
      </c>
      <c r="M26" s="773">
        <v>6</v>
      </c>
      <c r="N26" s="774"/>
      <c r="O26" s="696">
        <f t="shared" si="2"/>
        <v>-1</v>
      </c>
      <c r="P26" s="697">
        <f t="shared" si="3"/>
        <v>-1</v>
      </c>
      <c r="Q26" s="1390"/>
      <c r="R26" s="1390"/>
      <c r="S26" s="1390"/>
      <c r="T26" s="1390"/>
      <c r="U26" s="1390"/>
    </row>
    <row r="27" spans="1:21" ht="12" customHeight="1" x14ac:dyDescent="0.2">
      <c r="A27" s="1119" t="s">
        <v>2</v>
      </c>
      <c r="B27" s="1120"/>
      <c r="C27" s="1120"/>
      <c r="D27" s="1120"/>
      <c r="E27" s="1120"/>
      <c r="F27" s="1120"/>
      <c r="G27" s="762">
        <v>0</v>
      </c>
      <c r="H27" s="762">
        <v>0</v>
      </c>
      <c r="I27" s="762">
        <v>0</v>
      </c>
      <c r="J27" s="775">
        <f t="shared" si="0"/>
        <v>0</v>
      </c>
      <c r="K27" s="776"/>
      <c r="L27" s="777">
        <f t="shared" si="1"/>
        <v>0</v>
      </c>
      <c r="M27" s="778">
        <v>0</v>
      </c>
      <c r="N27" s="779"/>
      <c r="O27" s="696" t="e">
        <f t="shared" si="2"/>
        <v>#DIV/0!</v>
      </c>
      <c r="P27" s="697" t="e">
        <f t="shared" si="3"/>
        <v>#DIV/0!</v>
      </c>
      <c r="Q27" s="1120"/>
      <c r="R27" s="1120"/>
      <c r="S27" s="1120"/>
      <c r="T27" s="1120"/>
      <c r="U27" s="1120"/>
    </row>
    <row r="28" spans="1:21" ht="12" customHeight="1" x14ac:dyDescent="0.2">
      <c r="A28" s="1119" t="s">
        <v>3</v>
      </c>
      <c r="B28" s="1120"/>
      <c r="C28" s="1120"/>
      <c r="D28" s="1120"/>
      <c r="E28" s="1120"/>
      <c r="F28" s="1120"/>
      <c r="G28" s="762">
        <v>0</v>
      </c>
      <c r="H28" s="762">
        <v>0</v>
      </c>
      <c r="I28" s="762">
        <v>0</v>
      </c>
      <c r="J28" s="775">
        <f t="shared" si="0"/>
        <v>0</v>
      </c>
      <c r="K28" s="776"/>
      <c r="L28" s="777">
        <f t="shared" si="1"/>
        <v>0</v>
      </c>
      <c r="M28" s="780">
        <v>0</v>
      </c>
      <c r="N28" s="781"/>
      <c r="O28" s="696" t="e">
        <f t="shared" si="2"/>
        <v>#DIV/0!</v>
      </c>
      <c r="P28" s="697" t="e">
        <f t="shared" si="3"/>
        <v>#DIV/0!</v>
      </c>
      <c r="Q28" s="1120"/>
      <c r="R28" s="1120"/>
      <c r="S28" s="1120"/>
      <c r="T28" s="1120"/>
      <c r="U28" s="1120"/>
    </row>
    <row r="29" spans="1:21" ht="12" customHeight="1" x14ac:dyDescent="0.2">
      <c r="A29" s="1119" t="s">
        <v>523</v>
      </c>
      <c r="B29" s="1120"/>
      <c r="C29" s="1120"/>
      <c r="D29" s="1120"/>
      <c r="E29" s="1120"/>
      <c r="F29" s="1120"/>
      <c r="G29" s="762">
        <v>63</v>
      </c>
      <c r="H29" s="762">
        <v>72</v>
      </c>
      <c r="I29" s="762">
        <v>84</v>
      </c>
      <c r="J29" s="775">
        <f t="shared" si="0"/>
        <v>73</v>
      </c>
      <c r="K29" s="776"/>
      <c r="L29" s="777">
        <f t="shared" si="1"/>
        <v>73</v>
      </c>
      <c r="M29" s="780">
        <v>84</v>
      </c>
      <c r="N29" s="781"/>
      <c r="O29" s="686">
        <f t="shared" si="2"/>
        <v>-1</v>
      </c>
      <c r="P29" s="687">
        <f t="shared" si="3"/>
        <v>-1</v>
      </c>
      <c r="Q29" s="1359"/>
      <c r="R29" s="1359"/>
      <c r="S29" s="1359"/>
      <c r="T29" s="1359"/>
      <c r="U29" s="1359"/>
    </row>
    <row r="30" spans="1:21" ht="12" customHeight="1" x14ac:dyDescent="0.2">
      <c r="A30" s="1119" t="s">
        <v>4</v>
      </c>
      <c r="B30" s="1120"/>
      <c r="C30" s="1120"/>
      <c r="D30" s="1120"/>
      <c r="E30" s="1120"/>
      <c r="F30" s="1120"/>
      <c r="G30" s="775">
        <v>0</v>
      </c>
      <c r="H30" s="775">
        <v>0</v>
      </c>
      <c r="I30" s="775">
        <v>0</v>
      </c>
      <c r="J30" s="775">
        <f t="shared" si="0"/>
        <v>0</v>
      </c>
      <c r="K30" s="776"/>
      <c r="L30" s="782">
        <f t="shared" si="1"/>
        <v>0</v>
      </c>
      <c r="M30" s="780">
        <v>0</v>
      </c>
      <c r="N30" s="781"/>
      <c r="O30" s="696" t="e">
        <f t="shared" si="2"/>
        <v>#DIV/0!</v>
      </c>
      <c r="P30" s="697" t="e">
        <f t="shared" si="3"/>
        <v>#DIV/0!</v>
      </c>
      <c r="Q30" s="1359"/>
      <c r="R30" s="1359"/>
      <c r="S30" s="1359"/>
      <c r="T30" s="1359"/>
      <c r="U30" s="1359"/>
    </row>
    <row r="31" spans="1:21" hidden="1" x14ac:dyDescent="0.2">
      <c r="A31" s="833"/>
      <c r="B31" s="834"/>
      <c r="C31" s="834"/>
      <c r="D31" s="834"/>
      <c r="E31" s="834"/>
      <c r="F31" s="834"/>
      <c r="G31" s="834"/>
      <c r="H31" s="834"/>
      <c r="I31" s="834"/>
      <c r="J31" s="834"/>
      <c r="K31" s="834"/>
      <c r="L31" s="862"/>
      <c r="M31" s="834"/>
      <c r="N31" s="834"/>
      <c r="O31" s="862"/>
      <c r="P31" s="863"/>
    </row>
    <row r="32" spans="1:21" ht="12.75" customHeight="1" x14ac:dyDescent="0.2">
      <c r="A32" s="1143" t="s">
        <v>291</v>
      </c>
      <c r="B32" s="1144"/>
      <c r="C32" s="1144"/>
      <c r="D32" s="1144"/>
      <c r="E32" s="1144"/>
      <c r="F32" s="1144"/>
      <c r="G32" s="1243"/>
      <c r="H32" s="1243"/>
      <c r="I32" s="1243"/>
      <c r="J32" s="1243"/>
      <c r="K32" s="1243"/>
      <c r="L32" s="1243"/>
      <c r="M32" s="1243"/>
      <c r="N32" s="1243"/>
      <c r="O32" s="1243"/>
      <c r="P32" s="1244"/>
    </row>
    <row r="33" spans="1:21" ht="12.75" customHeight="1" x14ac:dyDescent="0.2">
      <c r="A33" s="1149" t="s">
        <v>5</v>
      </c>
      <c r="B33" s="1150"/>
      <c r="C33" s="1150"/>
      <c r="D33" s="1150"/>
      <c r="E33" s="1150"/>
      <c r="F33" s="1150"/>
      <c r="G33" s="43"/>
      <c r="H33" s="43"/>
      <c r="I33" s="43"/>
      <c r="J33" s="43">
        <f>(G33+H33+I33)/3</f>
        <v>0</v>
      </c>
      <c r="K33" s="44"/>
      <c r="L33" s="166">
        <f>(G33+H33+I33)/3</f>
        <v>0</v>
      </c>
      <c r="M33" s="627">
        <v>0</v>
      </c>
      <c r="N33" s="47"/>
      <c r="O33" s="696" t="e">
        <f>(N33/L33)-100%</f>
        <v>#DIV/0!</v>
      </c>
      <c r="P33" s="697" t="e">
        <f>(N33/M33)-100%</f>
        <v>#DIV/0!</v>
      </c>
    </row>
    <row r="34" spans="1:21" ht="12.75" customHeight="1" x14ac:dyDescent="0.2">
      <c r="A34" s="1119"/>
      <c r="B34" s="1120"/>
      <c r="C34" s="1120"/>
      <c r="D34" s="1120"/>
      <c r="E34" s="1120"/>
      <c r="F34" s="1120"/>
      <c r="G34" s="43"/>
      <c r="H34" s="43"/>
      <c r="I34" s="43"/>
      <c r="J34" s="43">
        <f>(G34+H34+I34)/3</f>
        <v>0</v>
      </c>
      <c r="K34" s="44"/>
      <c r="L34" s="45"/>
      <c r="M34" s="627"/>
      <c r="N34" s="47"/>
      <c r="O34" s="690"/>
      <c r="P34" s="691"/>
    </row>
    <row r="35" spans="1:21" ht="12.75" customHeight="1" x14ac:dyDescent="0.2">
      <c r="A35" s="1145"/>
      <c r="B35" s="1146"/>
      <c r="C35" s="1146"/>
      <c r="D35" s="1146"/>
      <c r="E35" s="1146"/>
      <c r="F35" s="1146"/>
      <c r="G35" s="49"/>
      <c r="H35" s="49"/>
      <c r="I35" s="49"/>
      <c r="J35" s="49">
        <f>(G35+H35+I35)/3</f>
        <v>0</v>
      </c>
      <c r="K35" s="50"/>
      <c r="L35" s="51"/>
      <c r="M35" s="628"/>
      <c r="N35" s="53"/>
      <c r="O35" s="694"/>
      <c r="P35" s="695"/>
    </row>
    <row r="36" spans="1:21" ht="14.25" customHeight="1" x14ac:dyDescent="0.2">
      <c r="A36" s="1143" t="s">
        <v>292</v>
      </c>
      <c r="B36" s="1144"/>
      <c r="C36" s="1144"/>
      <c r="D36" s="1144"/>
      <c r="E36" s="1144"/>
      <c r="F36" s="1144"/>
      <c r="G36" s="1144"/>
      <c r="H36" s="1144"/>
      <c r="I36" s="1144"/>
      <c r="J36" s="1144"/>
      <c r="K36" s="1144"/>
      <c r="L36" s="1144"/>
      <c r="M36" s="1144"/>
      <c r="N36" s="1144"/>
      <c r="O36" s="1144"/>
      <c r="P36" s="1158"/>
    </row>
    <row r="37" spans="1:21" ht="16.5" customHeight="1" x14ac:dyDescent="0.2">
      <c r="A37" s="1121" t="s">
        <v>223</v>
      </c>
      <c r="B37" s="1122"/>
      <c r="C37" s="1122"/>
      <c r="D37" s="1122"/>
      <c r="E37" s="1122"/>
      <c r="F37" s="1340"/>
      <c r="G37" s="520">
        <v>2955.96</v>
      </c>
      <c r="H37" s="520">
        <v>1586</v>
      </c>
      <c r="I37" s="520">
        <f>I38+I39</f>
        <v>2565.3000000000002</v>
      </c>
      <c r="J37" s="141">
        <f>(G37+H37+I37)/3</f>
        <v>2369.0866666666666</v>
      </c>
      <c r="K37" s="141"/>
      <c r="L37" s="169">
        <f>(G37+H37+I37)/3</f>
        <v>2369.0866666666666</v>
      </c>
      <c r="M37" s="658">
        <f>M38+M39</f>
        <v>2666.4</v>
      </c>
      <c r="N37" s="65"/>
      <c r="O37" s="692">
        <f>(N37/L37)-100%</f>
        <v>-1</v>
      </c>
      <c r="P37" s="693">
        <f>(N37/M37)-100%</f>
        <v>-1</v>
      </c>
      <c r="Q37" s="1122"/>
      <c r="R37" s="1122"/>
      <c r="S37" s="1122"/>
      <c r="T37" s="1122"/>
      <c r="U37" s="1340"/>
    </row>
    <row r="38" spans="1:21" x14ac:dyDescent="0.2">
      <c r="A38" s="1119" t="s">
        <v>507</v>
      </c>
      <c r="B38" s="1120"/>
      <c r="C38" s="1120"/>
      <c r="D38" s="1120"/>
      <c r="E38" s="1120"/>
      <c r="F38" s="1120"/>
      <c r="G38" s="520">
        <v>2108.16</v>
      </c>
      <c r="H38" s="520">
        <v>1586</v>
      </c>
      <c r="I38" s="520">
        <v>1586</v>
      </c>
      <c r="J38" s="54"/>
      <c r="K38" s="386"/>
      <c r="L38" s="169">
        <f>(G38+H38+I38)/3</f>
        <v>1760.0533333333333</v>
      </c>
      <c r="M38" s="639">
        <v>1586</v>
      </c>
      <c r="N38" s="65"/>
      <c r="O38" s="696">
        <f>(N38/L38)-100%</f>
        <v>-1</v>
      </c>
      <c r="P38" s="697">
        <f>(N38/M38)-100%</f>
        <v>-1</v>
      </c>
      <c r="Q38" s="1120"/>
      <c r="R38" s="1120"/>
      <c r="S38" s="1120"/>
      <c r="T38" s="1120"/>
      <c r="U38" s="1120"/>
    </row>
    <row r="39" spans="1:21" x14ac:dyDescent="0.2">
      <c r="A39" s="1119" t="s">
        <v>445</v>
      </c>
      <c r="B39" s="1120"/>
      <c r="C39" s="1120"/>
      <c r="D39" s="1120"/>
      <c r="E39" s="1120"/>
      <c r="F39" s="1120"/>
      <c r="G39" s="520">
        <v>847.80000000000007</v>
      </c>
      <c r="H39" s="520">
        <v>0</v>
      </c>
      <c r="I39" s="520">
        <f>'4_Finanz_Patrim_Entrate'!I42/0.9*0.05</f>
        <v>979.30000000000007</v>
      </c>
      <c r="J39" s="38"/>
      <c r="K39" s="39"/>
      <c r="L39" s="169">
        <f>(G39+H39+I39)/3</f>
        <v>609.03333333333342</v>
      </c>
      <c r="M39" s="639">
        <f>21608*0.05</f>
        <v>1080.4000000000001</v>
      </c>
      <c r="N39" s="65"/>
      <c r="O39" s="690">
        <f>(N39/L39)-100%</f>
        <v>-1</v>
      </c>
      <c r="P39" s="691">
        <f>(N39/M39)-100%</f>
        <v>-1</v>
      </c>
      <c r="Q39" s="1120"/>
      <c r="R39" s="1120"/>
      <c r="S39" s="1120"/>
      <c r="T39" s="1120"/>
      <c r="U39" s="1120"/>
    </row>
    <row r="40" spans="1:21" x14ac:dyDescent="0.2">
      <c r="A40" s="1119"/>
      <c r="B40" s="1120"/>
      <c r="C40" s="1120"/>
      <c r="D40" s="1120"/>
      <c r="E40" s="1120"/>
      <c r="F40" s="1120"/>
      <c r="G40" s="70"/>
      <c r="H40" s="70"/>
      <c r="I40" s="70"/>
      <c r="J40" s="43">
        <f>(G40+H40+I40)/3</f>
        <v>0</v>
      </c>
      <c r="K40" s="44"/>
      <c r="L40" s="45"/>
      <c r="M40" s="631"/>
      <c r="N40" s="72"/>
      <c r="O40" s="690" t="e">
        <f>(N40/L40)-100%</f>
        <v>#DIV/0!</v>
      </c>
      <c r="P40" s="691" t="e">
        <f>(N40/M40)-100%</f>
        <v>#DIV/0!</v>
      </c>
    </row>
    <row r="41" spans="1:21" ht="12" customHeight="1" x14ac:dyDescent="0.2">
      <c r="A41" s="1143" t="s">
        <v>293</v>
      </c>
      <c r="B41" s="1144"/>
      <c r="C41" s="1144"/>
      <c r="D41" s="1144"/>
      <c r="E41" s="1144"/>
      <c r="F41" s="1144"/>
      <c r="G41" s="1144"/>
      <c r="H41" s="1144"/>
      <c r="I41" s="1144"/>
      <c r="J41" s="1144"/>
      <c r="K41" s="1144"/>
      <c r="L41" s="1144"/>
      <c r="M41" s="1144"/>
      <c r="N41" s="1144"/>
      <c r="O41" s="1144"/>
      <c r="P41" s="1158"/>
      <c r="Q41" s="170"/>
    </row>
    <row r="42" spans="1:21" x14ac:dyDescent="0.2">
      <c r="A42" s="1369" t="s">
        <v>6</v>
      </c>
      <c r="B42" s="1370"/>
      <c r="C42" s="1370"/>
      <c r="D42" s="1370"/>
      <c r="E42" s="1370"/>
      <c r="F42" s="1371"/>
      <c r="G42" s="545">
        <v>0</v>
      </c>
      <c r="H42" s="545">
        <v>0</v>
      </c>
      <c r="I42" s="545">
        <v>0</v>
      </c>
      <c r="J42" s="437"/>
      <c r="K42" s="438"/>
      <c r="L42" s="439">
        <f>(G42+H42+I42)/3</f>
        <v>0</v>
      </c>
      <c r="M42" s="654">
        <v>0</v>
      </c>
      <c r="N42" s="440"/>
      <c r="O42" s="696" t="e">
        <f t="shared" ref="O42:O49" si="4">(N42/L42)-100%</f>
        <v>#DIV/0!</v>
      </c>
      <c r="P42" s="697" t="e">
        <f t="shared" ref="P42:P49" si="5">(N42/M42)-100%</f>
        <v>#DIV/0!</v>
      </c>
      <c r="Q42" s="1370"/>
      <c r="R42" s="1370"/>
      <c r="S42" s="1370"/>
      <c r="T42" s="1370"/>
      <c r="U42" s="1371"/>
    </row>
    <row r="43" spans="1:21" x14ac:dyDescent="0.2">
      <c r="A43" s="1369" t="s">
        <v>7</v>
      </c>
      <c r="B43" s="1370"/>
      <c r="C43" s="1370"/>
      <c r="D43" s="1370"/>
      <c r="E43" s="1370"/>
      <c r="F43" s="1371"/>
      <c r="G43" s="545">
        <v>0</v>
      </c>
      <c r="H43" s="545">
        <v>0</v>
      </c>
      <c r="I43" s="545">
        <v>1</v>
      </c>
      <c r="J43" s="437"/>
      <c r="K43" s="438"/>
      <c r="L43" s="441">
        <f>(G43+H43+I43)/3</f>
        <v>0.33333333333333331</v>
      </c>
      <c r="M43" s="655">
        <v>0</v>
      </c>
      <c r="N43" s="495"/>
      <c r="O43" s="696">
        <f t="shared" si="4"/>
        <v>-1</v>
      </c>
      <c r="P43" s="697" t="e">
        <f t="shared" si="5"/>
        <v>#DIV/0!</v>
      </c>
      <c r="Q43" s="1370"/>
      <c r="R43" s="1370"/>
      <c r="S43" s="1370"/>
      <c r="T43" s="1370"/>
      <c r="U43" s="1371"/>
    </row>
    <row r="44" spans="1:21" x14ac:dyDescent="0.2">
      <c r="A44" s="995" t="s">
        <v>407</v>
      </c>
      <c r="B44" s="996"/>
      <c r="C44" s="996"/>
      <c r="D44" s="996"/>
      <c r="E44" s="996"/>
      <c r="F44" s="997"/>
      <c r="G44" s="545">
        <v>0</v>
      </c>
      <c r="H44" s="545">
        <v>0</v>
      </c>
      <c r="I44" s="545">
        <v>70</v>
      </c>
      <c r="J44" s="409"/>
      <c r="K44" s="442"/>
      <c r="L44" s="205">
        <f>(G44+H44+I44)/3</f>
        <v>23.333333333333332</v>
      </c>
      <c r="M44" s="656">
        <v>70</v>
      </c>
      <c r="N44" s="443"/>
      <c r="O44" s="696">
        <f t="shared" si="4"/>
        <v>-1</v>
      </c>
      <c r="P44" s="697">
        <f t="shared" si="5"/>
        <v>-1</v>
      </c>
      <c r="Q44" s="996"/>
      <c r="R44" s="996"/>
      <c r="S44" s="996"/>
      <c r="T44" s="996"/>
      <c r="U44" s="997"/>
    </row>
    <row r="45" spans="1:21" x14ac:dyDescent="0.2">
      <c r="A45" s="1380" t="s">
        <v>455</v>
      </c>
      <c r="B45" s="1380"/>
      <c r="C45" s="1380"/>
      <c r="D45" s="1380"/>
      <c r="E45" s="1380"/>
      <c r="F45" s="1381"/>
      <c r="G45" s="545">
        <v>1116</v>
      </c>
      <c r="H45" s="545">
        <v>2415</v>
      </c>
      <c r="I45" s="545">
        <v>2556</v>
      </c>
      <c r="J45" s="409"/>
      <c r="K45" s="442"/>
      <c r="L45" s="205">
        <f>(G45+H45+I45)/3</f>
        <v>2029</v>
      </c>
      <c r="M45" s="656">
        <v>2556</v>
      </c>
      <c r="N45" s="446"/>
      <c r="O45" s="696">
        <f t="shared" si="4"/>
        <v>-1</v>
      </c>
      <c r="P45" s="697">
        <f t="shared" si="5"/>
        <v>-1</v>
      </c>
      <c r="Q45" s="1380"/>
      <c r="R45" s="1380"/>
      <c r="S45" s="1380"/>
      <c r="T45" s="1380"/>
      <c r="U45" s="1381"/>
    </row>
    <row r="46" spans="1:21" hidden="1" x14ac:dyDescent="0.2">
      <c r="A46" s="1149" t="s">
        <v>8</v>
      </c>
      <c r="B46" s="1150"/>
      <c r="C46" s="1150"/>
      <c r="D46" s="1150"/>
      <c r="E46" s="1150"/>
      <c r="F46" s="1150"/>
      <c r="G46" s="208"/>
      <c r="H46" s="208"/>
      <c r="I46" s="208"/>
      <c r="J46" s="208"/>
      <c r="K46" s="209"/>
      <c r="L46" s="210"/>
      <c r="M46" s="657"/>
      <c r="N46" s="211"/>
      <c r="O46" s="696" t="e">
        <f t="shared" si="4"/>
        <v>#DIV/0!</v>
      </c>
      <c r="P46" s="697" t="e">
        <f t="shared" si="5"/>
        <v>#DIV/0!</v>
      </c>
      <c r="Q46" s="1150"/>
      <c r="R46" s="1150"/>
      <c r="S46" s="1150"/>
      <c r="T46" s="1150"/>
      <c r="U46" s="1150"/>
    </row>
    <row r="47" spans="1:21" x14ac:dyDescent="0.2">
      <c r="A47" s="1149" t="s">
        <v>9</v>
      </c>
      <c r="B47" s="1150"/>
      <c r="C47" s="1150"/>
      <c r="D47" s="1150"/>
      <c r="E47" s="1150"/>
      <c r="F47" s="1150"/>
      <c r="G47" s="409"/>
      <c r="H47" s="409"/>
      <c r="I47" s="409"/>
      <c r="J47" s="409"/>
      <c r="K47" s="442"/>
      <c r="L47" s="445"/>
      <c r="M47" s="656"/>
      <c r="N47" s="444"/>
      <c r="O47" s="696" t="e">
        <f t="shared" si="4"/>
        <v>#DIV/0!</v>
      </c>
      <c r="P47" s="697" t="e">
        <f t="shared" si="5"/>
        <v>#DIV/0!</v>
      </c>
      <c r="Q47" s="1150"/>
      <c r="R47" s="1150"/>
      <c r="S47" s="1150"/>
      <c r="T47" s="1150"/>
      <c r="U47" s="1150"/>
    </row>
    <row r="48" spans="1:21" x14ac:dyDescent="0.2">
      <c r="A48" s="1149" t="s">
        <v>224</v>
      </c>
      <c r="B48" s="1150"/>
      <c r="C48" s="1150"/>
      <c r="D48" s="1150"/>
      <c r="E48" s="1150"/>
      <c r="F48" s="1150"/>
      <c r="G48" s="409"/>
      <c r="H48" s="409"/>
      <c r="I48" s="409"/>
      <c r="J48" s="409"/>
      <c r="K48" s="442"/>
      <c r="L48" s="445"/>
      <c r="M48" s="656"/>
      <c r="N48" s="444"/>
      <c r="O48" s="696" t="e">
        <f t="shared" si="4"/>
        <v>#DIV/0!</v>
      </c>
      <c r="P48" s="697" t="e">
        <f t="shared" si="5"/>
        <v>#DIV/0!</v>
      </c>
      <c r="Q48" s="1150"/>
      <c r="R48" s="1150"/>
      <c r="S48" s="1150"/>
      <c r="T48" s="1150"/>
      <c r="U48" s="1150"/>
    </row>
    <row r="49" spans="1:16" ht="13.5" customHeight="1" thickBot="1" x14ac:dyDescent="0.25">
      <c r="A49" s="1387"/>
      <c r="B49" s="1388"/>
      <c r="C49" s="1388"/>
      <c r="D49" s="1388"/>
      <c r="E49" s="1388"/>
      <c r="F49" s="1389"/>
      <c r="G49" s="49"/>
      <c r="H49" s="49"/>
      <c r="I49" s="49"/>
      <c r="J49" s="49"/>
      <c r="K49" s="50"/>
      <c r="L49" s="114"/>
      <c r="M49" s="628"/>
      <c r="N49" s="53"/>
      <c r="O49" s="684" t="e">
        <f t="shared" si="4"/>
        <v>#DIV/0!</v>
      </c>
      <c r="P49" s="685" t="e">
        <f t="shared" si="5"/>
        <v>#DIV/0!</v>
      </c>
    </row>
    <row r="50" spans="1:16" ht="18.75" customHeight="1" thickBot="1" x14ac:dyDescent="0.25">
      <c r="A50" s="1382"/>
      <c r="B50" s="1383"/>
      <c r="C50" s="1383"/>
      <c r="D50" s="1383"/>
      <c r="E50" s="1383"/>
      <c r="F50" s="1383"/>
      <c r="G50" s="1383"/>
      <c r="H50" s="1383"/>
      <c r="I50" s="1383"/>
      <c r="J50" s="1383"/>
      <c r="K50" s="1383"/>
      <c r="L50" s="1383"/>
      <c r="M50" s="1383"/>
      <c r="N50" s="1383"/>
      <c r="O50" s="1383"/>
      <c r="P50" s="1384"/>
    </row>
    <row r="51" spans="1:16" x14ac:dyDescent="0.2">
      <c r="A51" s="1151" t="s">
        <v>295</v>
      </c>
      <c r="B51" s="1152"/>
      <c r="C51" s="1152"/>
      <c r="D51" s="1152"/>
      <c r="E51" s="1152"/>
      <c r="F51" s="1153"/>
      <c r="G51" s="1134" t="s">
        <v>298</v>
      </c>
      <c r="H51" s="1135"/>
      <c r="I51" s="1135"/>
      <c r="J51" s="1135"/>
      <c r="K51" s="1135"/>
      <c r="L51" s="1135"/>
      <c r="M51" s="1135"/>
      <c r="N51" s="1135"/>
      <c r="O51" s="1135"/>
      <c r="P51" s="1136"/>
    </row>
    <row r="52" spans="1:16" ht="26.25" customHeight="1" x14ac:dyDescent="0.2">
      <c r="A52" s="1159" t="s">
        <v>122</v>
      </c>
      <c r="B52" s="1160"/>
      <c r="C52" s="1161"/>
      <c r="D52" s="173" t="s">
        <v>297</v>
      </c>
      <c r="E52" s="1162" t="s">
        <v>303</v>
      </c>
      <c r="F52" s="1163"/>
      <c r="G52" s="1159" t="s">
        <v>123</v>
      </c>
      <c r="H52" s="1160"/>
      <c r="I52" s="1160"/>
      <c r="J52" s="174"/>
      <c r="K52" s="174"/>
      <c r="L52" s="1173" t="s">
        <v>124</v>
      </c>
      <c r="M52" s="1161"/>
      <c r="N52" s="1160" t="s">
        <v>125</v>
      </c>
      <c r="O52" s="1160"/>
      <c r="P52" s="1174"/>
    </row>
    <row r="53" spans="1:16" x14ac:dyDescent="0.2">
      <c r="A53" s="1140" t="s">
        <v>460</v>
      </c>
      <c r="B53" s="1138"/>
      <c r="C53" s="1141"/>
      <c r="D53" s="175" t="s">
        <v>496</v>
      </c>
      <c r="E53" s="1142">
        <v>0.05</v>
      </c>
      <c r="F53" s="1139"/>
      <c r="G53" s="1140"/>
      <c r="H53" s="1138"/>
      <c r="I53" s="1138"/>
      <c r="J53" s="1138"/>
      <c r="K53" s="1141"/>
      <c r="L53" s="1385"/>
      <c r="M53" s="1386"/>
      <c r="N53" s="1137"/>
      <c r="O53" s="1138"/>
      <c r="P53" s="1139"/>
    </row>
    <row r="54" spans="1:16" x14ac:dyDescent="0.2">
      <c r="A54" s="1140"/>
      <c r="B54" s="1138"/>
      <c r="C54" s="1141"/>
      <c r="D54" s="175"/>
      <c r="E54" s="1138"/>
      <c r="F54" s="1139"/>
      <c r="G54" s="1140"/>
      <c r="H54" s="1138"/>
      <c r="I54" s="1138"/>
      <c r="J54" s="1138"/>
      <c r="K54" s="1141"/>
      <c r="L54" s="1137"/>
      <c r="M54" s="1141"/>
      <c r="N54" s="1137"/>
      <c r="O54" s="1138"/>
      <c r="P54" s="1139"/>
    </row>
    <row r="55" spans="1:16" ht="13.5" thickBot="1" x14ac:dyDescent="0.25">
      <c r="A55" s="1176"/>
      <c r="B55" s="1165"/>
      <c r="C55" s="1166"/>
      <c r="D55" s="176"/>
      <c r="E55" s="1165"/>
      <c r="F55" s="1175"/>
      <c r="G55" s="1176"/>
      <c r="H55" s="1165"/>
      <c r="I55" s="1165"/>
      <c r="J55" s="1165"/>
      <c r="K55" s="1166"/>
      <c r="L55" s="1164"/>
      <c r="M55" s="1166"/>
      <c r="N55" s="1164"/>
      <c r="O55" s="1165"/>
      <c r="P55" s="1175"/>
    </row>
    <row r="56" spans="1:16" ht="14.25" x14ac:dyDescent="0.2">
      <c r="A56" s="59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3"/>
    </row>
    <row r="57" spans="1:16" ht="15" thickBot="1" x14ac:dyDescent="0.25">
      <c r="A57" s="59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2"/>
      <c r="P57" s="24"/>
    </row>
    <row r="58" spans="1:16" ht="12.75" customHeight="1" x14ac:dyDescent="0.2">
      <c r="A58" s="1123" t="s">
        <v>83</v>
      </c>
      <c r="B58" s="1124"/>
      <c r="C58" s="1124"/>
      <c r="D58" s="1124"/>
      <c r="E58" s="1124"/>
      <c r="F58" s="1124"/>
      <c r="G58" s="1124"/>
      <c r="H58" s="1124"/>
      <c r="I58" s="1124"/>
      <c r="J58" s="1124"/>
      <c r="K58" s="1125"/>
      <c r="L58" s="1169" t="s">
        <v>15</v>
      </c>
      <c r="M58" s="1156" t="s">
        <v>14</v>
      </c>
      <c r="N58" s="1171" t="s">
        <v>85</v>
      </c>
      <c r="O58" s="1129" t="s">
        <v>279</v>
      </c>
      <c r="P58" s="1147" t="s">
        <v>278</v>
      </c>
    </row>
    <row r="59" spans="1:16" ht="16.5" customHeight="1" thickBot="1" x14ac:dyDescent="0.25">
      <c r="A59" s="1126"/>
      <c r="B59" s="1127"/>
      <c r="C59" s="1127"/>
      <c r="D59" s="1127"/>
      <c r="E59" s="1127"/>
      <c r="F59" s="1127"/>
      <c r="G59" s="1127"/>
      <c r="H59" s="1127"/>
      <c r="I59" s="1127"/>
      <c r="J59" s="1127"/>
      <c r="K59" s="1128"/>
      <c r="L59" s="1170"/>
      <c r="M59" s="1157"/>
      <c r="N59" s="1172"/>
      <c r="O59" s="1130"/>
      <c r="P59" s="1148"/>
    </row>
    <row r="60" spans="1:16" ht="16.5" customHeight="1" thickTop="1" thickBot="1" x14ac:dyDescent="0.25">
      <c r="A60" s="1131" t="s">
        <v>273</v>
      </c>
      <c r="B60" s="1132"/>
      <c r="C60" s="1132"/>
      <c r="D60" s="1132"/>
      <c r="E60" s="1132"/>
      <c r="F60" s="1132"/>
      <c r="G60" s="1132"/>
      <c r="H60" s="1132"/>
      <c r="I60" s="1132"/>
      <c r="J60" s="1132"/>
      <c r="K60" s="1133"/>
      <c r="L60" s="177"/>
      <c r="M60" s="177"/>
      <c r="N60" s="178"/>
      <c r="O60" s="177"/>
      <c r="P60" s="179"/>
    </row>
    <row r="61" spans="1:16" ht="23.25" customHeight="1" thickTop="1" x14ac:dyDescent="0.2">
      <c r="A61" s="1219" t="s">
        <v>225</v>
      </c>
      <c r="B61" s="1220"/>
      <c r="C61" s="1220"/>
      <c r="D61" s="1220"/>
      <c r="E61" s="1220"/>
      <c r="F61" s="1220"/>
      <c r="G61" s="1220"/>
      <c r="H61" s="1220"/>
      <c r="I61" s="1220"/>
      <c r="J61" s="1220"/>
      <c r="K61" s="1221"/>
      <c r="L61" s="15">
        <f>L25/L26</f>
        <v>0.16666666666666666</v>
      </c>
      <c r="M61" s="212">
        <f>M25/M26</f>
        <v>0.16666666666666666</v>
      </c>
      <c r="N61" s="579" t="e">
        <f>N25/N26</f>
        <v>#DIV/0!</v>
      </c>
      <c r="O61" s="16" t="e">
        <f>N61-M61</f>
        <v>#DIV/0!</v>
      </c>
      <c r="P61" s="20" t="e">
        <f>IF(N61&lt;=M61,"OK","NOOK")</f>
        <v>#DIV/0!</v>
      </c>
    </row>
    <row r="62" spans="1:16" ht="24.75" customHeight="1" x14ac:dyDescent="0.2">
      <c r="A62" s="1259" t="s">
        <v>226</v>
      </c>
      <c r="B62" s="1238"/>
      <c r="C62" s="1238"/>
      <c r="D62" s="1238"/>
      <c r="E62" s="1238"/>
      <c r="F62" s="1238"/>
      <c r="G62" s="1238"/>
      <c r="H62" s="1238"/>
      <c r="I62" s="1238"/>
      <c r="J62" s="1238"/>
      <c r="K62" s="1260"/>
      <c r="L62" s="68">
        <f>L24/L26</f>
        <v>91.333333333333329</v>
      </c>
      <c r="M62" s="213">
        <f>M24/M26</f>
        <v>89.333333333333329</v>
      </c>
      <c r="N62" s="598" t="e">
        <f>N24/N26</f>
        <v>#DIV/0!</v>
      </c>
      <c r="O62" s="68" t="e">
        <f>N62-M62</f>
        <v>#DIV/0!</v>
      </c>
      <c r="P62" s="20" t="e">
        <f>IF(N62&lt;=M62,"OK","NOOK")</f>
        <v>#DIV/0!</v>
      </c>
    </row>
    <row r="63" spans="1:16" ht="24.75" customHeight="1" thickBot="1" x14ac:dyDescent="0.25">
      <c r="A63" s="1259" t="s">
        <v>227</v>
      </c>
      <c r="B63" s="1238"/>
      <c r="C63" s="1238"/>
      <c r="D63" s="1238"/>
      <c r="E63" s="1238"/>
      <c r="F63" s="1238"/>
      <c r="G63" s="1238"/>
      <c r="H63" s="1238"/>
      <c r="I63" s="1238"/>
      <c r="J63" s="1238"/>
      <c r="K63" s="1260"/>
      <c r="L63" s="16" t="e">
        <f>L27/L28</f>
        <v>#DIV/0!</v>
      </c>
      <c r="M63" s="214" t="e">
        <f>M27/M28</f>
        <v>#DIV/0!</v>
      </c>
      <c r="N63" s="596" t="e">
        <f>N27/N28</f>
        <v>#DIV/0!</v>
      </c>
      <c r="O63" s="16" t="e">
        <f>N63-M63</f>
        <v>#DIV/0!</v>
      </c>
      <c r="P63" s="20" t="e">
        <f>IF(N63&lt;=M63,"OK","NOOK")</f>
        <v>#DIV/0!</v>
      </c>
    </row>
    <row r="64" spans="1:16" ht="24.75" hidden="1" customHeight="1" x14ac:dyDescent="0.2">
      <c r="A64" s="1239"/>
      <c r="B64" s="1238"/>
      <c r="C64" s="1238"/>
      <c r="D64" s="1238"/>
      <c r="E64" s="1238"/>
      <c r="F64" s="1238"/>
      <c r="G64" s="1238"/>
      <c r="H64" s="1238"/>
      <c r="I64" s="1368"/>
      <c r="J64" s="1254"/>
      <c r="K64" s="1254"/>
      <c r="L64" s="430"/>
      <c r="M64" s="431"/>
      <c r="N64" s="432"/>
      <c r="O64" s="430"/>
      <c r="P64" s="215"/>
    </row>
    <row r="65" spans="1:16" ht="24.75" hidden="1" customHeight="1" thickBot="1" x14ac:dyDescent="0.25">
      <c r="A65" s="1372"/>
      <c r="B65" s="1373"/>
      <c r="C65" s="1373"/>
      <c r="D65" s="1373"/>
      <c r="E65" s="1373"/>
      <c r="F65" s="1373"/>
      <c r="G65" s="1373"/>
      <c r="H65" s="1373"/>
      <c r="I65" s="1373"/>
      <c r="J65" s="1254"/>
      <c r="K65" s="1254"/>
      <c r="L65" s="216"/>
      <c r="M65" s="433"/>
      <c r="N65" s="217"/>
      <c r="O65" s="216"/>
      <c r="P65" s="215"/>
    </row>
    <row r="66" spans="1:16" ht="15" customHeight="1" thickTop="1" thickBot="1" x14ac:dyDescent="0.25">
      <c r="A66" s="1131" t="s">
        <v>274</v>
      </c>
      <c r="B66" s="1132"/>
      <c r="C66" s="1132"/>
      <c r="D66" s="1132"/>
      <c r="E66" s="1132"/>
      <c r="F66" s="1132"/>
      <c r="G66" s="1132"/>
      <c r="H66" s="1132"/>
      <c r="I66" s="1132"/>
      <c r="J66" s="1132"/>
      <c r="K66" s="1133"/>
      <c r="L66" s="218"/>
      <c r="M66" s="219"/>
      <c r="N66" s="178"/>
      <c r="O66" s="177"/>
      <c r="P66" s="185"/>
    </row>
    <row r="67" spans="1:16" ht="24" customHeight="1" thickTop="1" x14ac:dyDescent="0.2">
      <c r="A67" s="1228" t="s">
        <v>228</v>
      </c>
      <c r="B67" s="1229"/>
      <c r="C67" s="1229"/>
      <c r="D67" s="1229"/>
      <c r="E67" s="1229"/>
      <c r="F67" s="1229"/>
      <c r="G67" s="1229"/>
      <c r="H67" s="1229"/>
      <c r="I67" s="1229"/>
      <c r="J67" s="1229"/>
      <c r="K67" s="1230"/>
      <c r="L67" s="13">
        <f>L34</f>
        <v>0</v>
      </c>
      <c r="M67" s="180">
        <f>M34</f>
        <v>0</v>
      </c>
      <c r="N67" s="578">
        <f>N34</f>
        <v>0</v>
      </c>
      <c r="O67" s="68">
        <f>N67-M67</f>
        <v>0</v>
      </c>
      <c r="P67" s="20" t="str">
        <f>IF(N67&lt;=M67,"OK","NOOK")</f>
        <v>OK</v>
      </c>
    </row>
    <row r="68" spans="1:16" ht="21" hidden="1" customHeight="1" x14ac:dyDescent="0.2">
      <c r="A68" s="1231"/>
      <c r="B68" s="1232"/>
      <c r="C68" s="1232"/>
      <c r="D68" s="1232"/>
      <c r="E68" s="1232"/>
      <c r="F68" s="1232"/>
      <c r="G68" s="1232"/>
      <c r="H68" s="1232"/>
      <c r="I68" s="1232"/>
      <c r="J68" s="1232"/>
      <c r="K68" s="1233"/>
      <c r="L68" s="220"/>
      <c r="M68" s="221"/>
      <c r="N68" s="589"/>
      <c r="O68" s="430"/>
      <c r="P68" s="215"/>
    </row>
    <row r="69" spans="1:16" ht="21" hidden="1" customHeight="1" x14ac:dyDescent="0.2">
      <c r="A69" s="1231"/>
      <c r="B69" s="1232"/>
      <c r="C69" s="1232"/>
      <c r="D69" s="1232"/>
      <c r="E69" s="1232"/>
      <c r="F69" s="1232"/>
      <c r="G69" s="1232"/>
      <c r="H69" s="1232"/>
      <c r="I69" s="1232"/>
      <c r="J69" s="1232"/>
      <c r="K69" s="1233"/>
      <c r="L69" s="220"/>
      <c r="M69" s="221"/>
      <c r="N69" s="589"/>
      <c r="O69" s="216"/>
      <c r="P69" s="222"/>
    </row>
    <row r="70" spans="1:16" ht="25.5" customHeight="1" thickBot="1" x14ac:dyDescent="0.25">
      <c r="A70" s="1234"/>
      <c r="B70" s="1235"/>
      <c r="C70" s="1235"/>
      <c r="D70" s="1235"/>
      <c r="E70" s="1235"/>
      <c r="F70" s="1235"/>
      <c r="G70" s="1235"/>
      <c r="H70" s="1235"/>
      <c r="I70" s="1235"/>
      <c r="J70" s="1235"/>
      <c r="K70" s="1236"/>
      <c r="L70" s="186"/>
      <c r="M70" s="429"/>
      <c r="N70" s="581"/>
      <c r="O70" s="188"/>
      <c r="P70" s="189"/>
    </row>
    <row r="71" spans="1:16" ht="15" customHeight="1" thickTop="1" thickBot="1" x14ac:dyDescent="0.25">
      <c r="A71" s="1131" t="s">
        <v>275</v>
      </c>
      <c r="B71" s="1132"/>
      <c r="C71" s="1132"/>
      <c r="D71" s="1132"/>
      <c r="E71" s="1132"/>
      <c r="F71" s="1132"/>
      <c r="G71" s="1132"/>
      <c r="H71" s="1132"/>
      <c r="I71" s="1132"/>
      <c r="J71" s="1132"/>
      <c r="K71" s="1133"/>
      <c r="L71" s="223"/>
      <c r="M71" s="224"/>
      <c r="N71" s="178"/>
      <c r="O71" s="177"/>
      <c r="P71" s="192"/>
    </row>
    <row r="72" spans="1:16" ht="23.25" customHeight="1" thickTop="1" thickBot="1" x14ac:dyDescent="0.25">
      <c r="A72" s="1228" t="s">
        <v>229</v>
      </c>
      <c r="B72" s="1229"/>
      <c r="C72" s="1229"/>
      <c r="D72" s="1229"/>
      <c r="E72" s="1229"/>
      <c r="F72" s="1229"/>
      <c r="G72" s="1229"/>
      <c r="H72" s="1229"/>
      <c r="I72" s="1229"/>
      <c r="J72" s="1229"/>
      <c r="K72" s="1230"/>
      <c r="L72" s="193">
        <f>L37/L29</f>
        <v>32.453242009132417</v>
      </c>
      <c r="M72" s="537">
        <f>M37/M29</f>
        <v>31.742857142857144</v>
      </c>
      <c r="N72" s="599" t="e">
        <f>N37/N29</f>
        <v>#DIV/0!</v>
      </c>
      <c r="O72" s="193" t="e">
        <f>N72-M72</f>
        <v>#DIV/0!</v>
      </c>
      <c r="P72" s="14" t="e">
        <f>IF(N72&lt;=M72,"OK","NOOK")</f>
        <v>#DIV/0!</v>
      </c>
    </row>
    <row r="73" spans="1:16" ht="23.25" customHeight="1" thickTop="1" x14ac:dyDescent="0.2">
      <c r="A73" s="1259" t="s">
        <v>230</v>
      </c>
      <c r="B73" s="1238"/>
      <c r="C73" s="1238"/>
      <c r="D73" s="1238"/>
      <c r="E73" s="1238"/>
      <c r="F73" s="1238"/>
      <c r="G73" s="1238"/>
      <c r="H73" s="1238"/>
      <c r="I73" s="1238"/>
      <c r="J73" s="4"/>
      <c r="K73" s="60"/>
      <c r="L73" s="225">
        <f>L37/L24</f>
        <v>4.3231508515815085</v>
      </c>
      <c r="M73" s="226">
        <f>M37/M24</f>
        <v>4.9746268656716417</v>
      </c>
      <c r="N73" s="583" t="e">
        <f>N37/N24</f>
        <v>#DIV/0!</v>
      </c>
      <c r="O73" s="225" t="e">
        <f>N73-M73</f>
        <v>#DIV/0!</v>
      </c>
      <c r="P73" s="14" t="e">
        <f>IF(N73&lt;=M73,"OK","NOOK")</f>
        <v>#DIV/0!</v>
      </c>
    </row>
    <row r="74" spans="1:16" ht="23.25" customHeight="1" thickBot="1" x14ac:dyDescent="0.25">
      <c r="A74" s="1231" t="s">
        <v>231</v>
      </c>
      <c r="B74" s="1232"/>
      <c r="C74" s="1232"/>
      <c r="D74" s="1232"/>
      <c r="E74" s="1232"/>
      <c r="F74" s="1232"/>
      <c r="G74" s="1232"/>
      <c r="H74" s="1232"/>
      <c r="I74" s="1232"/>
      <c r="J74" s="1232"/>
      <c r="K74" s="1233"/>
      <c r="L74" s="229">
        <f>L37/L26</f>
        <v>394.84777777777776</v>
      </c>
      <c r="M74" s="226">
        <f>M37/M26</f>
        <v>444.40000000000003</v>
      </c>
      <c r="N74" s="600" t="e">
        <f>N37/N26</f>
        <v>#DIV/0!</v>
      </c>
      <c r="O74" s="436" t="e">
        <f>N74-M74</f>
        <v>#DIV/0!</v>
      </c>
      <c r="P74" s="447" t="e">
        <f>IF(N74&lt;=M74,"OK","NOOK")</f>
        <v>#DIV/0!</v>
      </c>
    </row>
    <row r="75" spans="1:16" ht="14.25" customHeight="1" thickTop="1" thickBot="1" x14ac:dyDescent="0.25">
      <c r="A75" s="1131" t="s">
        <v>276</v>
      </c>
      <c r="B75" s="1132"/>
      <c r="C75" s="1132"/>
      <c r="D75" s="1132"/>
      <c r="E75" s="1132"/>
      <c r="F75" s="1132"/>
      <c r="G75" s="1132"/>
      <c r="H75" s="1132"/>
      <c r="I75" s="1132"/>
      <c r="J75" s="1132"/>
      <c r="K75" s="1132"/>
      <c r="L75" s="223"/>
      <c r="M75" s="219"/>
      <c r="N75" s="196"/>
      <c r="O75" s="177"/>
      <c r="P75" s="230"/>
    </row>
    <row r="76" spans="1:16" ht="24.75" customHeight="1" thickTop="1" x14ac:dyDescent="0.2">
      <c r="A76" s="1231" t="s">
        <v>232</v>
      </c>
      <c r="B76" s="1232"/>
      <c r="C76" s="1232"/>
      <c r="D76" s="1232"/>
      <c r="E76" s="1232"/>
      <c r="F76" s="1232"/>
      <c r="G76" s="1232"/>
      <c r="H76" s="1232"/>
      <c r="I76" s="1232"/>
      <c r="J76" s="1232"/>
      <c r="K76" s="1233"/>
      <c r="L76" s="15">
        <f>L42/L26</f>
        <v>0</v>
      </c>
      <c r="M76" s="212">
        <f>M46/M26</f>
        <v>0</v>
      </c>
      <c r="N76" s="601" t="e">
        <f>N46/N26</f>
        <v>#DIV/0!</v>
      </c>
      <c r="O76" s="231" t="e">
        <f>N76-M76</f>
        <v>#DIV/0!</v>
      </c>
      <c r="P76" s="434" t="e">
        <f>IF(N76&lt;=M76,"OK","NOOK")</f>
        <v>#DIV/0!</v>
      </c>
    </row>
    <row r="77" spans="1:16" ht="23.25" customHeight="1" x14ac:dyDescent="0.2">
      <c r="A77" s="1259" t="s">
        <v>233</v>
      </c>
      <c r="B77" s="1238"/>
      <c r="C77" s="1238"/>
      <c r="D77" s="1238"/>
      <c r="E77" s="1238"/>
      <c r="F77" s="1238"/>
      <c r="G77" s="1238"/>
      <c r="H77" s="1238"/>
      <c r="I77" s="1238"/>
      <c r="J77" s="1238"/>
      <c r="K77" s="1260"/>
      <c r="L77" s="16">
        <f>L43/L26</f>
        <v>5.5555555555555552E-2</v>
      </c>
      <c r="M77" s="181">
        <f>M43/M26</f>
        <v>0</v>
      </c>
      <c r="N77" s="602" t="e">
        <f>N43/N26</f>
        <v>#DIV/0!</v>
      </c>
      <c r="O77" s="85" t="e">
        <f>N77-M77</f>
        <v>#DIV/0!</v>
      </c>
      <c r="P77" s="228" t="e">
        <f>IF(N77&lt;=M77,"OK","NOOK")</f>
        <v>#DIV/0!</v>
      </c>
    </row>
    <row r="78" spans="1:16" ht="23.25" customHeight="1" x14ac:dyDescent="0.2">
      <c r="A78" s="1259" t="s">
        <v>234</v>
      </c>
      <c r="B78" s="1238"/>
      <c r="C78" s="1238"/>
      <c r="D78" s="1238"/>
      <c r="E78" s="1238"/>
      <c r="F78" s="1238"/>
      <c r="G78" s="1238"/>
      <c r="H78" s="1238"/>
      <c r="I78" s="1238"/>
      <c r="J78" s="410"/>
      <c r="K78" s="411"/>
      <c r="L78" s="16">
        <f>L44/L45</f>
        <v>1.1499917857729587E-2</v>
      </c>
      <c r="M78" s="181">
        <f>M44/M45</f>
        <v>2.7386541471048513E-2</v>
      </c>
      <c r="N78" s="602" t="e">
        <f>N44/N45</f>
        <v>#DIV/0!</v>
      </c>
      <c r="O78" s="85" t="e">
        <f>N78-M78</f>
        <v>#DIV/0!</v>
      </c>
      <c r="P78" s="228" t="e">
        <f>IF(N78&lt;=M78,"OK","NOOK")</f>
        <v>#DIV/0!</v>
      </c>
    </row>
    <row r="79" spans="1:16" ht="24.75" customHeight="1" thickBot="1" x14ac:dyDescent="0.25">
      <c r="A79" s="1259" t="s">
        <v>235</v>
      </c>
      <c r="B79" s="1238"/>
      <c r="C79" s="1238"/>
      <c r="D79" s="1238"/>
      <c r="E79" s="1238"/>
      <c r="F79" s="1238"/>
      <c r="G79" s="1238"/>
      <c r="H79" s="1238"/>
      <c r="I79" s="1238"/>
      <c r="J79" s="1238"/>
      <c r="K79" s="1260"/>
      <c r="L79" s="85" t="e">
        <f>L47/L48</f>
        <v>#DIV/0!</v>
      </c>
      <c r="M79" s="214" t="e">
        <f>M47/M48</f>
        <v>#DIV/0!</v>
      </c>
      <c r="N79" s="579" t="e">
        <f>N47/N48</f>
        <v>#DIV/0!</v>
      </c>
      <c r="O79" s="85" t="e">
        <f>N79-M79</f>
        <v>#DIV/0!</v>
      </c>
      <c r="P79" s="228" t="e">
        <f>IF(N79&lt;=M79,"OK","NOOK")</f>
        <v>#DIV/0!</v>
      </c>
    </row>
    <row r="80" spans="1:16" ht="22.5" hidden="1" customHeight="1" thickBot="1" x14ac:dyDescent="0.25">
      <c r="A80" s="1377" t="s">
        <v>236</v>
      </c>
      <c r="B80" s="1378"/>
      <c r="C80" s="1378"/>
      <c r="D80" s="1378"/>
      <c r="E80" s="1378"/>
      <c r="F80" s="1378"/>
      <c r="G80" s="1378"/>
      <c r="H80" s="1378"/>
      <c r="I80" s="1378"/>
      <c r="J80" s="1378"/>
      <c r="K80" s="1379"/>
      <c r="L80" s="435">
        <f>L46</f>
        <v>0</v>
      </c>
      <c r="M80" s="448">
        <f>M46</f>
        <v>0</v>
      </c>
      <c r="N80" s="449">
        <f>N46</f>
        <v>0</v>
      </c>
      <c r="O80" s="435">
        <f>N80-M80</f>
        <v>0</v>
      </c>
      <c r="P80" s="447" t="str">
        <f>IF(N80&gt;=M80,"OK","NOOK")</f>
        <v>OK</v>
      </c>
    </row>
    <row r="81" spans="1:16" ht="19.5" customHeight="1" thickBot="1" x14ac:dyDescent="0.25">
      <c r="A81" s="1374" t="s">
        <v>294</v>
      </c>
      <c r="B81" s="1375"/>
      <c r="C81" s="1375"/>
      <c r="D81" s="1375"/>
      <c r="E81" s="1375"/>
      <c r="F81" s="1375"/>
      <c r="G81" s="1375"/>
      <c r="H81" s="1375"/>
      <c r="I81" s="1375"/>
      <c r="J81" s="1375"/>
      <c r="K81" s="1375"/>
      <c r="L81" s="1375"/>
      <c r="M81" s="1375"/>
      <c r="N81" s="1375"/>
      <c r="O81" s="1375"/>
      <c r="P81" s="1376"/>
    </row>
    <row r="82" spans="1:16" ht="36" customHeight="1" x14ac:dyDescent="0.2">
      <c r="A82" s="1213"/>
      <c r="B82" s="1214"/>
      <c r="C82" s="1214"/>
      <c r="D82" s="1214"/>
      <c r="E82" s="1214"/>
      <c r="F82" s="1214"/>
      <c r="G82" s="1214"/>
      <c r="H82" s="1214"/>
      <c r="I82" s="1214"/>
      <c r="J82" s="1214"/>
      <c r="K82" s="1214"/>
      <c r="L82" s="1214"/>
      <c r="M82" s="1214"/>
      <c r="N82" s="1214"/>
      <c r="O82" s="1214"/>
      <c r="P82" s="1215"/>
    </row>
    <row r="83" spans="1:16" ht="82.5" customHeight="1" thickBot="1" x14ac:dyDescent="0.25">
      <c r="A83" s="1216"/>
      <c r="B83" s="1217"/>
      <c r="C83" s="1217"/>
      <c r="D83" s="1217"/>
      <c r="E83" s="1217"/>
      <c r="F83" s="1217"/>
      <c r="G83" s="1217"/>
      <c r="H83" s="1217"/>
      <c r="I83" s="1217"/>
      <c r="J83" s="1217"/>
      <c r="K83" s="1217"/>
      <c r="L83" s="1217"/>
      <c r="M83" s="1217"/>
      <c r="N83" s="1217"/>
      <c r="O83" s="1217"/>
      <c r="P83" s="1218"/>
    </row>
    <row r="84" spans="1:16" ht="21" hidden="1" customHeight="1" x14ac:dyDescent="0.2">
      <c r="A84" s="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7"/>
    </row>
  </sheetData>
  <sheetProtection selectLockedCells="1"/>
  <mergeCells count="118">
    <mergeCell ref="Q39:U39"/>
    <mergeCell ref="Q42:U42"/>
    <mergeCell ref="Q43:U43"/>
    <mergeCell ref="Q48:U48"/>
    <mergeCell ref="Q44:U44"/>
    <mergeCell ref="Q45:U45"/>
    <mergeCell ref="Q46:U46"/>
    <mergeCell ref="Q47:U47"/>
    <mergeCell ref="Q24:U24"/>
    <mergeCell ref="Q25:U25"/>
    <mergeCell ref="Q26:U26"/>
    <mergeCell ref="Q27:U27"/>
    <mergeCell ref="Q28:U28"/>
    <mergeCell ref="Q29:U29"/>
    <mergeCell ref="Q30:U30"/>
    <mergeCell ref="Q37:U37"/>
    <mergeCell ref="Q38:U38"/>
    <mergeCell ref="E52:F52"/>
    <mergeCell ref="G52:I52"/>
    <mergeCell ref="A45:F45"/>
    <mergeCell ref="A46:F46"/>
    <mergeCell ref="A53:C53"/>
    <mergeCell ref="L54:M54"/>
    <mergeCell ref="A40:F40"/>
    <mergeCell ref="A51:F51"/>
    <mergeCell ref="A50:P50"/>
    <mergeCell ref="A42:F42"/>
    <mergeCell ref="A44:F44"/>
    <mergeCell ref="N54:P54"/>
    <mergeCell ref="L53:M53"/>
    <mergeCell ref="A48:F48"/>
    <mergeCell ref="A49:F49"/>
    <mergeCell ref="G53:K53"/>
    <mergeCell ref="A54:C54"/>
    <mergeCell ref="E54:F54"/>
    <mergeCell ref="G54:K54"/>
    <mergeCell ref="A52:C52"/>
    <mergeCell ref="A1:N1"/>
    <mergeCell ref="G23:P23"/>
    <mergeCell ref="A22:F22"/>
    <mergeCell ref="A23:F23"/>
    <mergeCell ref="A2:P2"/>
    <mergeCell ref="A8:P8"/>
    <mergeCell ref="A9:P10"/>
    <mergeCell ref="E4:J4"/>
    <mergeCell ref="E5:J5"/>
    <mergeCell ref="E6:J6"/>
    <mergeCell ref="A19:P19"/>
    <mergeCell ref="A11:P11"/>
    <mergeCell ref="A12:P16"/>
    <mergeCell ref="A17:P17"/>
    <mergeCell ref="A18:P18"/>
    <mergeCell ref="A20:P20"/>
    <mergeCell ref="A82:P83"/>
    <mergeCell ref="A71:K71"/>
    <mergeCell ref="A65:I65"/>
    <mergeCell ref="A66:K66"/>
    <mergeCell ref="A67:K67"/>
    <mergeCell ref="A72:K72"/>
    <mergeCell ref="A68:K68"/>
    <mergeCell ref="A81:P81"/>
    <mergeCell ref="A80:K80"/>
    <mergeCell ref="A79:K79"/>
    <mergeCell ref="A75:K75"/>
    <mergeCell ref="A69:K69"/>
    <mergeCell ref="A70:K70"/>
    <mergeCell ref="J65:K65"/>
    <mergeCell ref="A78:I78"/>
    <mergeCell ref="A73:I73"/>
    <mergeCell ref="A77:K77"/>
    <mergeCell ref="A76:K76"/>
    <mergeCell ref="A74:K74"/>
    <mergeCell ref="J64:K64"/>
    <mergeCell ref="A64:I64"/>
    <mergeCell ref="A41:F41"/>
    <mergeCell ref="A43:F43"/>
    <mergeCell ref="A62:K62"/>
    <mergeCell ref="N52:P52"/>
    <mergeCell ref="N53:P53"/>
    <mergeCell ref="A38:F38"/>
    <mergeCell ref="L52:M52"/>
    <mergeCell ref="E53:F53"/>
    <mergeCell ref="P58:P59"/>
    <mergeCell ref="L58:L59"/>
    <mergeCell ref="A58:K59"/>
    <mergeCell ref="E55:F55"/>
    <mergeCell ref="G55:K55"/>
    <mergeCell ref="M58:M59"/>
    <mergeCell ref="L55:M55"/>
    <mergeCell ref="A55:C55"/>
    <mergeCell ref="N55:P55"/>
    <mergeCell ref="O58:O59"/>
    <mergeCell ref="N58:N59"/>
    <mergeCell ref="A60:K60"/>
    <mergeCell ref="A61:K61"/>
    <mergeCell ref="A63:K63"/>
    <mergeCell ref="A27:F27"/>
    <mergeCell ref="A24:F24"/>
    <mergeCell ref="A25:F25"/>
    <mergeCell ref="A21:P21"/>
    <mergeCell ref="A29:F29"/>
    <mergeCell ref="A30:F30"/>
    <mergeCell ref="G51:P51"/>
    <mergeCell ref="A31:F31"/>
    <mergeCell ref="A34:F34"/>
    <mergeCell ref="A37:F37"/>
    <mergeCell ref="A39:F39"/>
    <mergeCell ref="G31:P31"/>
    <mergeCell ref="A47:F47"/>
    <mergeCell ref="A33:F33"/>
    <mergeCell ref="A28:F28"/>
    <mergeCell ref="G41:P41"/>
    <mergeCell ref="A26:F26"/>
    <mergeCell ref="A32:F32"/>
    <mergeCell ref="G32:P32"/>
    <mergeCell ref="A35:F35"/>
    <mergeCell ref="G36:P36"/>
    <mergeCell ref="A36:F36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55" orientation="portrait"/>
  <headerFooter alignWithMargins="0">
    <oddHeader>&amp;CComune di Miagliano</oddHeader>
    <oddFooter>&amp;R&amp;8&amp;P</oddFooter>
  </headerFooter>
  <rowBreaks count="1" manualBreakCount="1"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14</vt:i4>
      </vt:variant>
    </vt:vector>
  </HeadingPairs>
  <TitlesOfParts>
    <vt:vector size="29" baseType="lpstr">
      <vt:lpstr>Performance 2023</vt:lpstr>
      <vt:lpstr>Caratteristiche</vt:lpstr>
      <vt:lpstr>Economico Patrimoniale</vt:lpstr>
      <vt:lpstr>Organizzazione</vt:lpstr>
      <vt:lpstr>1_Demografici</vt:lpstr>
      <vt:lpstr>2_Servizi cimiteriali</vt:lpstr>
      <vt:lpstr>3_Vigilanza_Commercio_Manifest.</vt:lpstr>
      <vt:lpstr>4_Finanz_Patrim_Entrate</vt:lpstr>
      <vt:lpstr>5_S Personale</vt:lpstr>
      <vt:lpstr>6_Ecologia</vt:lpstr>
      <vt:lpstr>7_Edilizia e territorio</vt:lpstr>
      <vt:lpstr>8_Lavori Pubblici</vt:lpstr>
      <vt:lpstr>9_S Segr_Prc_Inform.</vt:lpstr>
      <vt:lpstr>10_Ass.Scolastica</vt:lpstr>
      <vt:lpstr>11_Sociale</vt:lpstr>
      <vt:lpstr>'1_Demografici'!Area_stampa</vt:lpstr>
      <vt:lpstr>'10_Ass.Scolastica'!Area_stampa</vt:lpstr>
      <vt:lpstr>'11_Sociale'!Area_stampa</vt:lpstr>
      <vt:lpstr>'2_Servizi cimiteriali'!Area_stampa</vt:lpstr>
      <vt:lpstr>'3_Vigilanza_Commercio_Manifest.'!Area_stampa</vt:lpstr>
      <vt:lpstr>'4_Finanz_Patrim_Entrate'!Area_stampa</vt:lpstr>
      <vt:lpstr>'5_S Personale'!Area_stampa</vt:lpstr>
      <vt:lpstr>'6_Ecologia'!Area_stampa</vt:lpstr>
      <vt:lpstr>'7_Edilizia e territorio'!Area_stampa</vt:lpstr>
      <vt:lpstr>'8_Lavori Pubblici'!Area_stampa</vt:lpstr>
      <vt:lpstr>'9_S Segr_Prc_Inform.'!Area_stampa</vt:lpstr>
      <vt:lpstr>Caratteristiche!Area_stampa</vt:lpstr>
      <vt:lpstr>'Economico Patrimoniale'!Area_stampa</vt:lpstr>
      <vt:lpstr>Organizzazione!Area_stampa</vt:lpstr>
    </vt:vector>
  </TitlesOfParts>
  <Company>dasein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</dc:creator>
  <cp:lastModifiedBy>Ragioneria</cp:lastModifiedBy>
  <cp:lastPrinted>2019-05-07T10:38:33Z</cp:lastPrinted>
  <dcterms:created xsi:type="dcterms:W3CDTF">2009-07-25T07:39:01Z</dcterms:created>
  <dcterms:modified xsi:type="dcterms:W3CDTF">2024-03-21T13:10:12Z</dcterms:modified>
</cp:coreProperties>
</file>